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4\Исполнение бюджета\о т ч ё т ы  о б  и с п о л н е н и и_2024\I квартал 2024\Аналитика для размещения\"/>
    </mc:Choice>
  </mc:AlternateContent>
  <xr:revisionPtr revIDLastSave="0" documentId="13_ncr:1_{038A773C-C666-4AFE-A783-03D2BB7E869A}" xr6:coauthVersionLast="47" xr6:coauthVersionMax="47" xr10:uidLastSave="{00000000-0000-0000-0000-000000000000}"/>
  <bookViews>
    <workbookView xWindow="12450" yWindow="2325" windowWidth="14190" windowHeight="10605" activeTab="2" xr2:uid="{00000000-000D-0000-FFFF-FFFF00000000}"/>
  </bookViews>
  <sheets>
    <sheet name="расходы_РПР" sheetId="2" r:id="rId1"/>
    <sheet name="расходы МП" sheetId="4" r:id="rId2"/>
    <sheet name="Лист1" sheetId="5" r:id="rId3"/>
  </sheets>
  <definedNames>
    <definedName name="_xlnm.Print_Titles" localSheetId="0">расходы_РПР!$4:$5</definedName>
  </definedNames>
  <calcPr calcId="181029"/>
</workbook>
</file>

<file path=xl/calcChain.xml><?xml version="1.0" encoding="utf-8"?>
<calcChain xmlns="http://schemas.openxmlformats.org/spreadsheetml/2006/main">
  <c r="G23" i="5" l="1"/>
  <c r="F23" i="5"/>
  <c r="E23" i="5"/>
  <c r="G6" i="5"/>
  <c r="F6" i="5"/>
  <c r="E6" i="5"/>
  <c r="F35" i="5"/>
  <c r="E35" i="5"/>
  <c r="D35" i="5"/>
  <c r="C35" i="5"/>
  <c r="F34" i="5"/>
  <c r="E34" i="5"/>
  <c r="D34" i="5"/>
  <c r="C34" i="5"/>
  <c r="F30" i="5"/>
  <c r="H36" i="5" s="1"/>
  <c r="E30" i="5"/>
  <c r="E32" i="5" s="1"/>
  <c r="D30" i="5"/>
  <c r="D32" i="5" s="1"/>
  <c r="C30" i="5"/>
  <c r="B30" i="5"/>
  <c r="H29" i="5"/>
  <c r="G29" i="5"/>
  <c r="G22" i="5"/>
  <c r="G21" i="5"/>
  <c r="G20" i="5"/>
  <c r="H19" i="5"/>
  <c r="G18" i="5"/>
  <c r="H17" i="5"/>
  <c r="G16" i="5"/>
  <c r="H15" i="5"/>
  <c r="G15" i="5"/>
  <c r="G28" i="5"/>
  <c r="H14" i="5"/>
  <c r="G14" i="5"/>
  <c r="H27" i="5"/>
  <c r="G27" i="5"/>
  <c r="H13" i="5"/>
  <c r="G13" i="5"/>
  <c r="H26" i="5"/>
  <c r="G26" i="5"/>
  <c r="H12" i="5"/>
  <c r="G12" i="5"/>
  <c r="H11" i="5"/>
  <c r="H25" i="5"/>
  <c r="G25" i="5"/>
  <c r="H10" i="5"/>
  <c r="G10" i="5"/>
  <c r="H24" i="5"/>
  <c r="G24" i="5"/>
  <c r="H9" i="5"/>
  <c r="G9" i="5"/>
  <c r="H8" i="5"/>
  <c r="G8" i="5"/>
  <c r="H7" i="5"/>
  <c r="G7" i="5"/>
  <c r="H28" i="4"/>
  <c r="H27" i="4"/>
  <c r="H23" i="4"/>
  <c r="H21" i="4"/>
  <c r="H19" i="4"/>
  <c r="H17" i="4"/>
  <c r="H16" i="4"/>
  <c r="H15" i="4"/>
  <c r="H14" i="4"/>
  <c r="H13" i="4"/>
  <c r="H12" i="4"/>
  <c r="H11" i="4"/>
  <c r="H10" i="4"/>
  <c r="H9" i="4"/>
  <c r="H8" i="4"/>
  <c r="H7" i="4"/>
  <c r="H6" i="4"/>
  <c r="G28" i="4"/>
  <c r="G27" i="4"/>
  <c r="G26" i="4"/>
  <c r="G25" i="4"/>
  <c r="G24" i="4"/>
  <c r="G22" i="4"/>
  <c r="G20" i="4"/>
  <c r="G19" i="4"/>
  <c r="G18" i="4"/>
  <c r="G17" i="4"/>
  <c r="G16" i="4"/>
  <c r="G15" i="4"/>
  <c r="G14" i="4"/>
  <c r="G13" i="4"/>
  <c r="G11" i="4"/>
  <c r="G10" i="4"/>
  <c r="G9" i="4"/>
  <c r="G8" i="4"/>
  <c r="G7" i="4"/>
  <c r="G6" i="4"/>
  <c r="I34" i="4"/>
  <c r="I33" i="4"/>
  <c r="I32" i="4"/>
  <c r="H34" i="4"/>
  <c r="H33" i="4"/>
  <c r="H32" i="4"/>
  <c r="G33" i="4"/>
  <c r="G32" i="4"/>
  <c r="D35" i="4"/>
  <c r="E35" i="4"/>
  <c r="E36" i="4" s="1"/>
  <c r="F35" i="4"/>
  <c r="F36" i="4" s="1"/>
  <c r="D36" i="4"/>
  <c r="C36" i="4"/>
  <c r="C35" i="4"/>
  <c r="D32" i="4"/>
  <c r="E32" i="4"/>
  <c r="F32" i="4"/>
  <c r="C32" i="4"/>
  <c r="F33" i="4"/>
  <c r="E33" i="4"/>
  <c r="D33" i="4"/>
  <c r="C33" i="4"/>
  <c r="E30" i="4"/>
  <c r="C28" i="4"/>
  <c r="F28" i="4"/>
  <c r="E28" i="4"/>
  <c r="D28" i="4"/>
  <c r="D30" i="4" s="1"/>
  <c r="H35" i="5" l="1"/>
  <c r="E37" i="5"/>
  <c r="E38" i="5" s="1"/>
  <c r="C37" i="5"/>
  <c r="C38" i="5" s="1"/>
  <c r="D37" i="5"/>
  <c r="D38" i="5" s="1"/>
  <c r="G35" i="5"/>
  <c r="H34" i="5"/>
  <c r="F37" i="5"/>
  <c r="F38" i="5" s="1"/>
  <c r="I34" i="5"/>
  <c r="H30" i="5"/>
  <c r="I36" i="5"/>
  <c r="G34" i="5"/>
  <c r="I35" i="5"/>
  <c r="G30" i="5"/>
  <c r="E47" i="2"/>
  <c r="E44" i="2"/>
  <c r="E38" i="2"/>
  <c r="E36" i="2"/>
  <c r="E29" i="2"/>
  <c r="E24" i="2"/>
  <c r="E20" i="2"/>
  <c r="E16" i="2"/>
  <c r="E14" i="2"/>
  <c r="E6" i="2"/>
  <c r="F47" i="2"/>
  <c r="F44" i="2"/>
  <c r="F38" i="2"/>
  <c r="F36" i="2"/>
  <c r="F29" i="2"/>
  <c r="F24" i="2"/>
  <c r="F20" i="2"/>
  <c r="F16" i="2"/>
  <c r="F14" i="2"/>
  <c r="F6" i="2"/>
  <c r="I46" i="2"/>
  <c r="I40" i="2"/>
  <c r="J34" i="2"/>
  <c r="J27" i="2"/>
  <c r="J23" i="2"/>
  <c r="J17" i="2"/>
  <c r="C49" i="2"/>
  <c r="J48" i="2"/>
  <c r="C47" i="2"/>
  <c r="J45" i="2"/>
  <c r="C44" i="2"/>
  <c r="J43" i="2"/>
  <c r="J42" i="2"/>
  <c r="J41" i="2"/>
  <c r="J40" i="2"/>
  <c r="J39" i="2"/>
  <c r="C38" i="2"/>
  <c r="J37" i="2"/>
  <c r="C36" i="2"/>
  <c r="J35" i="2"/>
  <c r="J33" i="2"/>
  <c r="J32" i="2"/>
  <c r="J31" i="2"/>
  <c r="J30" i="2"/>
  <c r="C29" i="2"/>
  <c r="J28" i="2"/>
  <c r="J26" i="2"/>
  <c r="J25" i="2"/>
  <c r="C24" i="2"/>
  <c r="C20" i="2"/>
  <c r="C16" i="2"/>
  <c r="J15" i="2"/>
  <c r="C14" i="2"/>
  <c r="C6" i="2"/>
  <c r="J13" i="2"/>
  <c r="J12" i="2"/>
  <c r="J11" i="2"/>
  <c r="J10" i="2"/>
  <c r="J9" i="2"/>
  <c r="J8" i="2"/>
  <c r="J7" i="2"/>
  <c r="I7" i="2"/>
  <c r="H24" i="2"/>
  <c r="J24" i="2" s="1"/>
  <c r="H29" i="2"/>
  <c r="H38" i="2"/>
  <c r="J38" i="2" s="1"/>
  <c r="H44" i="2"/>
  <c r="J44" i="2" s="1"/>
  <c r="H6" i="2"/>
  <c r="G6" i="2"/>
  <c r="G44" i="2"/>
  <c r="G47" i="2"/>
  <c r="I11" i="2"/>
  <c r="D47" i="2"/>
  <c r="D44" i="2"/>
  <c r="D38" i="2"/>
  <c r="D36" i="2"/>
  <c r="D29" i="2"/>
  <c r="D24" i="2"/>
  <c r="D20" i="2"/>
  <c r="D16" i="2"/>
  <c r="D14" i="2"/>
  <c r="D6" i="2"/>
  <c r="I48" i="2"/>
  <c r="I43" i="2"/>
  <c r="I42" i="2"/>
  <c r="I41" i="2"/>
  <c r="I37" i="2"/>
  <c r="I35" i="2"/>
  <c r="I34" i="2"/>
  <c r="I33" i="2"/>
  <c r="I32" i="2"/>
  <c r="I31" i="2"/>
  <c r="I30" i="2"/>
  <c r="I28" i="2"/>
  <c r="I27" i="2"/>
  <c r="I26" i="2"/>
  <c r="I25" i="2"/>
  <c r="I23" i="2"/>
  <c r="I22" i="2"/>
  <c r="I21" i="2"/>
  <c r="I19" i="2"/>
  <c r="I18" i="2"/>
  <c r="I17" i="2"/>
  <c r="I15" i="2"/>
  <c r="I13" i="2"/>
  <c r="I12" i="2"/>
  <c r="I10" i="2"/>
  <c r="I9" i="2"/>
  <c r="I8" i="2"/>
  <c r="H16" i="2"/>
  <c r="G16" i="2"/>
  <c r="B28" i="4"/>
  <c r="H47" i="2"/>
  <c r="G38" i="2"/>
  <c r="H14" i="2"/>
  <c r="G14" i="2"/>
  <c r="H20" i="2"/>
  <c r="G20" i="2"/>
  <c r="G24" i="2"/>
  <c r="G29" i="2"/>
  <c r="H36" i="2"/>
  <c r="G36" i="2"/>
  <c r="E51" i="2" l="1"/>
  <c r="J47" i="2"/>
  <c r="J16" i="2"/>
  <c r="J6" i="2"/>
  <c r="C51" i="2"/>
  <c r="J36" i="2"/>
  <c r="J14" i="2"/>
  <c r="J29" i="2"/>
  <c r="F51" i="2"/>
  <c r="H51" i="2"/>
  <c r="J20" i="2"/>
  <c r="I38" i="2"/>
  <c r="I36" i="2"/>
  <c r="I20" i="2"/>
  <c r="D51" i="2"/>
  <c r="I6" i="2"/>
  <c r="I47" i="2"/>
  <c r="I44" i="2"/>
  <c r="I29" i="2"/>
  <c r="I24" i="2"/>
  <c r="I16" i="2"/>
  <c r="I14" i="2"/>
  <c r="G51" i="2"/>
  <c r="I51" i="2" l="1"/>
  <c r="J51" i="2"/>
</calcChain>
</file>

<file path=xl/sharedStrings.xml><?xml version="1.0" encoding="utf-8"?>
<sst xmlns="http://schemas.openxmlformats.org/spreadsheetml/2006/main" count="200" uniqueCount="135">
  <si>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</si>
  <si>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</si>
  <si>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</si>
  <si>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</si>
  <si>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</si>
  <si>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</si>
  <si>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</si>
  <si>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</si>
  <si>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</si>
  <si>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</si>
  <si>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</si>
  <si>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</si>
  <si>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</si>
  <si>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</si>
  <si>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</si>
  <si>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</si>
  <si>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</si>
  <si>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</si>
  <si>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</si>
  <si>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</si>
  <si>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</si>
  <si>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</si>
  <si>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</si>
  <si>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</si>
  <si>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</si>
  <si>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</si>
  <si>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</si>
  <si>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</si>
  <si>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</si>
  <si>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</si>
  <si>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</si>
  <si>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</si>
  <si>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</si>
  <si>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</si>
  <si>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</si>
  <si>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</si>
  <si>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</si>
  <si>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</si>
  <si>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</si>
  <si>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</si>
  <si>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</si>
  <si>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</si>
  <si>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</si>
  <si>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</si>
  <si>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</si>
  <si>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</si>
  <si>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</si>
  <si>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</si>
  <si>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</si>
  <si>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</si>
  <si>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</si>
  <si>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</si>
  <si>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</si>
  <si>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</si>
  <si>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</si>
  <si>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</si>
  <si>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</si>
  <si>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</si>
  <si>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</si>
  <si>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</si>
  <si>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</si>
  <si>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</si>
  <si>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</si>
  <si>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</si>
  <si>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</si>
  <si>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</si>
  <si>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</si>
  <si>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</si>
  <si>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</si>
  <si>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</si>
  <si>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</si>
  <si>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</si>
  <si>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</si>
  <si>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</si>
  <si>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</si>
  <si>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</si>
  <si>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</si>
  <si>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</si>
  <si>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</si>
  <si>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</si>
  <si>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</si>
  <si>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</si>
  <si>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</si>
  <si>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</si>
  <si>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</si>
  <si>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</si>
  <si>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% исполнения</t>
  </si>
  <si>
    <t>Исполнение</t>
  </si>
  <si>
    <t>Динамика к соответствующему периоду прошлого года, %</t>
  </si>
  <si>
    <t>(тыс. руб.)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</si>
  <si>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</si>
  <si>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</si>
  <si>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</si>
  <si>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</si>
  <si>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>(%) исполнения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</si>
  <si>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</si>
  <si>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</si>
  <si>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</si>
  <si>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</si>
  <si>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</si>
  <si>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</si>
  <si>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</si>
  <si>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</si>
  <si>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</si>
  <si>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</si>
  <si>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</si>
  <si>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</si>
  <si>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</si>
  <si>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</si>
  <si>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</si>
  <si>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</si>
  <si>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</si>
  <si>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</si>
  <si>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</si>
  <si>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 xml:space="preserve">   МП "Обеспечение жильём молодых семей"</t>
  </si>
  <si>
    <t>Исполнено     I квартал 2021 г.</t>
  </si>
  <si>
    <t>0310</t>
  </si>
  <si>
    <t>Исполнено за I квартал 2021 г.</t>
  </si>
  <si>
    <t>Исполнено     I квартал 2022 г.</t>
  </si>
  <si>
    <t xml:space="preserve">      Обеспечение проведение выборов и референдумов</t>
  </si>
  <si>
    <t xml:space="preserve">       Гражданская оборона</t>
  </si>
  <si>
    <t xml:space="preserve">Первоначально утвержденный решением </t>
  </si>
  <si>
    <t>Исполнено     I квартал 2023 г.</t>
  </si>
  <si>
    <t>I квартал 2024 г.</t>
  </si>
  <si>
    <t>Сведения об исполнении расходов бюджета Светлогорского городского округа по разделам и подразделам классификации расходов бюджета за I квартал 2024 года</t>
  </si>
  <si>
    <t>Исполнено за I квартал 2023 г.</t>
  </si>
  <si>
    <t>I квартал 2024 года</t>
  </si>
  <si>
    <t>Сведения об исполнении бюджета Светлогорского городского округа по расходам в разрезе муниципальных программ за I квартал 2024 года</t>
  </si>
  <si>
    <t>МП "Комплексное развитие жилищно-коммунального хозяйства"</t>
  </si>
  <si>
    <t>Первоначальная роспись</t>
  </si>
  <si>
    <t>итого по МП:</t>
  </si>
  <si>
    <t>ИР</t>
  </si>
  <si>
    <t>НКЖ</t>
  </si>
  <si>
    <t xml:space="preserve">«НОВОЕ КАЧЕСТВО ЖИЗНИ» </t>
  </si>
  <si>
    <t>«ИННОВАЦИОННОЕ РАЗВИТИЕ И МОДЕРНИЗАЦИЯ ЭКОНОМИКИ»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</si>
</sst>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7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4" fillId="0" borderId="1"/>
    <xf numFmtId="0" fontId="15" fillId="6" borderId="1"/>
    <xf numFmtId="0" fontId="15" fillId="6" borderId="1"/>
    <xf numFmtId="0" fontId="15" fillId="6" borderId="1"/>
    <xf numFmtId="0" fontId="15" fillId="7" borderId="1"/>
    <xf numFmtId="0" fontId="15" fillId="7" borderId="1"/>
    <xf numFmtId="0" fontId="15" fillId="7" borderId="1"/>
    <xf numFmtId="0" fontId="15" fillId="8" borderId="1"/>
    <xf numFmtId="0" fontId="15" fillId="8" borderId="1"/>
    <xf numFmtId="0" fontId="15" fillId="8" borderId="1"/>
    <xf numFmtId="0" fontId="15" fillId="9" borderId="1"/>
    <xf numFmtId="0" fontId="15" fillId="9" borderId="1"/>
    <xf numFmtId="0" fontId="15" fillId="9" borderId="1"/>
    <xf numFmtId="0" fontId="15" fillId="10" borderId="1"/>
    <xf numFmtId="0" fontId="15" fillId="10" borderId="1"/>
    <xf numFmtId="0" fontId="15" fillId="10" borderId="1"/>
    <xf numFmtId="0" fontId="15" fillId="11" borderId="1"/>
    <xf numFmtId="0" fontId="15" fillId="11" borderId="1"/>
    <xf numFmtId="0" fontId="15" fillId="11" borderId="1"/>
    <xf numFmtId="0" fontId="15" fillId="12" borderId="1"/>
    <xf numFmtId="0" fontId="15" fillId="12" borderId="1"/>
    <xf numFmtId="0" fontId="15" fillId="12" borderId="1"/>
    <xf numFmtId="0" fontId="15" fillId="13" borderId="1"/>
    <xf numFmtId="0" fontId="15" fillId="13" borderId="1"/>
    <xf numFmtId="0" fontId="15" fillId="13" borderId="1"/>
    <xf numFmtId="0" fontId="15" fillId="14" borderId="1"/>
    <xf numFmtId="0" fontId="15" fillId="14" borderId="1"/>
    <xf numFmtId="0" fontId="15" fillId="14" borderId="1"/>
    <xf numFmtId="0" fontId="15" fillId="9" borderId="1"/>
    <xf numFmtId="0" fontId="15" fillId="9" borderId="1"/>
    <xf numFmtId="0" fontId="15" fillId="9" borderId="1"/>
    <xf numFmtId="0" fontId="15" fillId="12" borderId="1"/>
    <xf numFmtId="0" fontId="15" fillId="12" borderId="1"/>
    <xf numFmtId="0" fontId="15" fillId="12" borderId="1"/>
    <xf numFmtId="0" fontId="15" fillId="15" borderId="1"/>
    <xf numFmtId="0" fontId="15" fillId="15" borderId="1"/>
    <xf numFmtId="0" fontId="15" fillId="15" borderId="1"/>
    <xf numFmtId="0" fontId="16" fillId="16" borderId="1"/>
    <xf numFmtId="0" fontId="16" fillId="16" borderId="1"/>
    <xf numFmtId="0" fontId="16" fillId="16" borderId="1"/>
    <xf numFmtId="0" fontId="16" fillId="13" borderId="1"/>
    <xf numFmtId="0" fontId="16" fillId="13" borderId="1"/>
    <xf numFmtId="0" fontId="16" fillId="13" borderId="1"/>
    <xf numFmtId="0" fontId="16" fillId="14" borderId="1"/>
    <xf numFmtId="0" fontId="16" fillId="14" borderId="1"/>
    <xf numFmtId="0" fontId="16" fillId="14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9" borderId="1"/>
    <xf numFmtId="0" fontId="16" fillId="19" borderId="1"/>
    <xf numFmtId="0" fontId="16" fillId="19" borderId="1"/>
    <xf numFmtId="0" fontId="16" fillId="20" borderId="1"/>
    <xf numFmtId="0" fontId="16" fillId="20" borderId="1"/>
    <xf numFmtId="0" fontId="16" fillId="20" borderId="1"/>
    <xf numFmtId="0" fontId="16" fillId="20" borderId="1"/>
    <xf numFmtId="0" fontId="16" fillId="21" borderId="1"/>
    <xf numFmtId="0" fontId="16" fillId="21" borderId="1"/>
    <xf numFmtId="0" fontId="16" fillId="21" borderId="1"/>
    <xf numFmtId="0" fontId="16" fillId="21" borderId="1"/>
    <xf numFmtId="0" fontId="16" fillId="22" borderId="1"/>
    <xf numFmtId="0" fontId="16" fillId="22" borderId="1"/>
    <xf numFmtId="0" fontId="16" fillId="22" borderId="1"/>
    <xf numFmtId="0" fontId="16" fillId="22" borderId="1"/>
    <xf numFmtId="0" fontId="16" fillId="17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8" borderId="1"/>
    <xf numFmtId="0" fontId="16" fillId="23" borderId="1"/>
    <xf numFmtId="0" fontId="16" fillId="23" borderId="1"/>
    <xf numFmtId="0" fontId="16" fillId="23" borderId="1"/>
    <xf numFmtId="0" fontId="16" fillId="23" borderId="1"/>
    <xf numFmtId="0" fontId="17" fillId="11" borderId="8"/>
    <xf numFmtId="0" fontId="17" fillId="11" borderId="8"/>
    <xf numFmtId="0" fontId="17" fillId="11" borderId="8"/>
    <xf numFmtId="0" fontId="17" fillId="11" borderId="8"/>
    <xf numFmtId="0" fontId="18" fillId="24" borderId="9"/>
    <xf numFmtId="0" fontId="18" fillId="24" borderId="9"/>
    <xf numFmtId="0" fontId="18" fillId="24" borderId="9"/>
    <xf numFmtId="0" fontId="18" fillId="24" borderId="9"/>
    <xf numFmtId="0" fontId="19" fillId="24" borderId="8"/>
    <xf numFmtId="0" fontId="19" fillId="24" borderId="8"/>
    <xf numFmtId="0" fontId="19" fillId="24" borderId="8"/>
    <xf numFmtId="0" fontId="19" fillId="24" borderId="8"/>
    <xf numFmtId="0" fontId="20" fillId="0" borderId="10"/>
    <xf numFmtId="0" fontId="20" fillId="0" borderId="10"/>
    <xf numFmtId="0" fontId="21" fillId="0" borderId="11"/>
    <xf numFmtId="0" fontId="21" fillId="0" borderId="11"/>
    <xf numFmtId="0" fontId="21" fillId="0" borderId="11"/>
    <xf numFmtId="0" fontId="21" fillId="0" borderId="11"/>
    <xf numFmtId="0" fontId="22" fillId="0" borderId="12"/>
    <xf numFmtId="0" fontId="22" fillId="0" borderId="12"/>
    <xf numFmtId="0" fontId="22" fillId="0" borderId="1"/>
    <xf numFmtId="0" fontId="22" fillId="0" borderId="1"/>
    <xf numFmtId="0" fontId="23" fillId="0" borderId="13"/>
    <xf numFmtId="0" fontId="23" fillId="0" borderId="13"/>
    <xf numFmtId="0" fontId="23" fillId="0" borderId="13"/>
    <xf numFmtId="0" fontId="23" fillId="0" borderId="13"/>
    <xf numFmtId="0" fontId="24" fillId="25" borderId="14"/>
    <xf numFmtId="0" fontId="24" fillId="25" borderId="14"/>
    <xf numFmtId="0" fontId="24" fillId="25" borderId="14"/>
    <xf numFmtId="0" fontId="24" fillId="25" borderId="14"/>
    <xf numFmtId="0" fontId="25" fillId="0" borderId="1"/>
    <xf numFmtId="0" fontId="25" fillId="0" borderId="1"/>
    <xf numFmtId="0" fontId="26" fillId="26" borderId="1"/>
    <xf numFmtId="0" fontId="26" fillId="26" borderId="1"/>
    <xf numFmtId="0" fontId="26" fillId="26" borderId="1"/>
    <xf numFmtId="0" fontId="26" fillId="26" borderId="1"/>
    <xf numFmtId="0" fontId="14" fillId="0" borderId="1"/>
    <xf numFmtId="0" fontId="14" fillId="0" borderId="1"/>
    <xf numFmtId="0" fontId="32" fillId="0" borderId="1"/>
    <xf numFmtId="0" fontId="33" fillId="0" borderId="1"/>
    <xf numFmtId="0" fontId="14" fillId="0" borderId="1"/>
    <xf numFmtId="0" fontId="14" fillId="0" borderId="1"/>
    <xf numFmtId="0" fontId="27" fillId="7" borderId="1"/>
    <xf numFmtId="0" fontId="27" fillId="7" borderId="1"/>
    <xf numFmtId="0" fontId="27" fillId="7" borderId="1"/>
    <xf numFmtId="0" fontId="27" fillId="7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14" fillId="27" borderId="15"/>
    <xf numFmtId="0" fontId="14" fillId="27" borderId="15"/>
    <xf numFmtId="0" fontId="14" fillId="27" borderId="15"/>
    <xf numFmtId="0" fontId="14" fillId="27" borderId="15"/>
    <xf numFmtId="0" fontId="29" fillId="0" borderId="16"/>
    <xf numFmtId="0" fontId="29" fillId="0" borderId="16"/>
    <xf numFmtId="0" fontId="29" fillId="0" borderId="16"/>
    <xf numFmtId="0" fontId="29" fillId="0" borderId="16"/>
    <xf numFmtId="0" fontId="30" fillId="0" borderId="1"/>
    <xf numFmtId="0" fontId="30" fillId="0" borderId="1"/>
    <xf numFmtId="0" fontId="30" fillId="0" borderId="1"/>
    <xf numFmtId="0" fontId="30" fillId="0" borderId="1"/>
    <xf numFmtId="0" fontId="31" fillId="8" borderId="1"/>
    <xf numFmtId="0" fontId="31" fillId="8" borderId="1"/>
    <xf numFmtId="0" fontId="31" fillId="8" borderId="1"/>
    <xf numFmtId="0" fontId="31" fillId="8" borderId="1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7" fillId="0" borderId="1" xfId="2" applyFont="1"/>
    <xf numFmtId="0" fontId="8" fillId="0" borderId="0" xfId="0" applyFont="1" applyProtection="1">
      <protection locked="0"/>
    </xf>
    <xf numFmtId="0" fontId="10" fillId="0" borderId="2" xfId="7" applyFont="1">
      <alignment vertical="top" wrapText="1"/>
    </xf>
    <xf numFmtId="1" fontId="7" fillId="0" borderId="2" xfId="8" applyFont="1">
      <alignment horizontal="center" vertical="top" shrinkToFit="1"/>
    </xf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4" fontId="7" fillId="0" borderId="1" xfId="2" applyNumberFormat="1" applyFont="1"/>
    <xf numFmtId="4" fontId="8" fillId="0" borderId="0" xfId="0" applyNumberFormat="1" applyFont="1" applyProtection="1">
      <protection locked="0"/>
    </xf>
    <xf numFmtId="0" fontId="11" fillId="5" borderId="1" xfId="3" applyFont="1" applyFill="1">
      <alignment horizontal="center" wrapText="1"/>
    </xf>
    <xf numFmtId="10" fontId="7" fillId="5" borderId="7" xfId="10" applyFont="1" applyFill="1" applyBorder="1">
      <alignment horizontal="right" vertical="top" shrinkToFit="1"/>
    </xf>
    <xf numFmtId="0" fontId="7" fillId="5" borderId="1" xfId="2" applyFont="1" applyFill="1"/>
    <xf numFmtId="0" fontId="7" fillId="5" borderId="1" xfId="14" applyFont="1" applyFill="1">
      <alignment horizontal="left" wrapText="1"/>
    </xf>
    <xf numFmtId="0" fontId="8" fillId="5" borderId="0" xfId="0" applyFont="1" applyFill="1" applyProtection="1">
      <protection locked="0"/>
    </xf>
    <xf numFmtId="1" fontId="10" fillId="0" borderId="2" xfId="8" applyFont="1">
      <alignment horizontal="center" vertical="top" shrinkToFit="1"/>
    </xf>
    <xf numFmtId="4" fontId="10" fillId="0" borderId="2" xfId="8" applyNumberFormat="1" applyFont="1">
      <alignment horizontal="center" vertical="top" shrinkToFit="1"/>
    </xf>
    <xf numFmtId="10" fontId="10" fillId="5" borderId="7" xfId="10" applyFont="1" applyFill="1" applyBorder="1">
      <alignment horizontal="right" vertical="top" shrinkToFit="1"/>
    </xf>
    <xf numFmtId="0" fontId="13" fillId="0" borderId="0" xfId="0" applyFont="1" applyProtection="1">
      <protection locked="0"/>
    </xf>
    <xf numFmtId="10" fontId="10" fillId="5" borderId="7" xfId="13" applyFont="1" applyFill="1" applyBorder="1">
      <alignment horizontal="right" vertical="top" shrinkToFit="1"/>
    </xf>
    <xf numFmtId="164" fontId="7" fillId="0" borderId="1" xfId="2" applyNumberFormat="1" applyFont="1" applyAlignment="1">
      <alignment horizontal="center" vertical="top"/>
    </xf>
    <xf numFmtId="164" fontId="10" fillId="0" borderId="5" xfId="2" applyNumberFormat="1" applyFont="1" applyBorder="1" applyAlignment="1">
      <alignment horizontal="center" vertical="top"/>
    </xf>
    <xf numFmtId="164" fontId="7" fillId="0" borderId="5" xfId="2" applyNumberFormat="1" applyFont="1" applyBorder="1" applyAlignment="1">
      <alignment horizontal="center" vertical="top"/>
    </xf>
    <xf numFmtId="164" fontId="8" fillId="0" borderId="0" xfId="0" applyNumberFormat="1" applyFont="1" applyAlignment="1" applyProtection="1">
      <alignment horizontal="center" vertical="top"/>
      <protection locked="0"/>
    </xf>
    <xf numFmtId="4" fontId="10" fillId="0" borderId="2" xfId="11" applyNumberFormat="1" applyFont="1" applyAlignment="1">
      <alignment horizontal="center"/>
    </xf>
    <xf numFmtId="0" fontId="10" fillId="0" borderId="2" xfId="6" applyFont="1">
      <alignment horizontal="center" vertical="center" wrapText="1"/>
    </xf>
    <xf numFmtId="0" fontId="10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10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7" fillId="0" borderId="7" xfId="8" applyNumberFormat="1" applyFont="1" applyBorder="1">
      <alignment horizontal="center" vertical="top" shrinkToFit="1"/>
    </xf>
    <xf numFmtId="164" fontId="8" fillId="0" borderId="5" xfId="0" applyNumberFormat="1" applyFont="1" applyBorder="1" applyAlignment="1">
      <alignment horizontal="center"/>
    </xf>
    <xf numFmtId="49" fontId="7" fillId="0" borderId="2" xfId="8" applyNumberFormat="1" applyFont="1">
      <alignment horizontal="center" vertical="top" shrinkToFit="1"/>
    </xf>
    <xf numFmtId="43" fontId="10" fillId="0" borderId="2" xfId="8" applyNumberFormat="1" applyFont="1">
      <alignment horizontal="center" vertical="top" shrinkToFit="1"/>
    </xf>
    <xf numFmtId="43" fontId="7" fillId="5" borderId="2" xfId="9" applyNumberFormat="1" applyFont="1" applyFill="1">
      <alignment horizontal="right" vertical="top" shrinkToFit="1"/>
    </xf>
    <xf numFmtId="43" fontId="10" fillId="5" borderId="2" xfId="9" applyNumberFormat="1" applyFont="1" applyFill="1">
      <alignment horizontal="right" vertical="top" shrinkToFit="1"/>
    </xf>
    <xf numFmtId="43" fontId="10" fillId="0" borderId="2" xfId="11" applyNumberFormat="1" applyFont="1" applyAlignment="1">
      <alignment horizontal="center"/>
    </xf>
    <xf numFmtId="43" fontId="7" fillId="0" borderId="1" xfId="2" applyNumberFormat="1" applyFont="1"/>
    <xf numFmtId="43" fontId="7" fillId="5" borderId="1" xfId="2" applyNumberFormat="1" applyFont="1" applyFill="1"/>
    <xf numFmtId="43" fontId="7" fillId="5" borderId="1" xfId="14" applyNumberFormat="1" applyFont="1" applyFill="1">
      <alignment horizontal="left" wrapText="1"/>
    </xf>
    <xf numFmtId="43" fontId="8" fillId="0" borderId="0" xfId="0" applyNumberFormat="1" applyFont="1" applyProtection="1">
      <protection locked="0"/>
    </xf>
    <xf numFmtId="43" fontId="8" fillId="5" borderId="0" xfId="0" applyNumberFormat="1" applyFont="1" applyFill="1" applyProtection="1">
      <protection locked="0"/>
    </xf>
    <xf numFmtId="43" fontId="10" fillId="0" borderId="4" xfId="8" applyNumberFormat="1" applyFont="1" applyBorder="1">
      <alignment horizontal="center" vertical="top" shrinkToFit="1"/>
    </xf>
    <xf numFmtId="10" fontId="10" fillId="5" borderId="6" xfId="10" applyFont="1" applyFill="1" applyBorder="1">
      <alignment horizontal="right" vertical="top" shrinkToFit="1"/>
    </xf>
    <xf numFmtId="43" fontId="10" fillId="5" borderId="5" xfId="6" applyNumberFormat="1" applyFont="1" applyFill="1" applyBorder="1">
      <alignment horizontal="center" vertical="center" wrapText="1"/>
    </xf>
    <xf numFmtId="0" fontId="10" fillId="5" borderId="5" xfId="6" applyFont="1" applyFill="1" applyBorder="1">
      <alignment horizontal="center" vertical="center" wrapText="1"/>
    </xf>
    <xf numFmtId="43" fontId="34" fillId="5" borderId="5" xfId="6" applyNumberFormat="1" applyFont="1" applyFill="1" applyBorder="1">
      <alignment horizontal="center" vertical="center" wrapText="1"/>
    </xf>
    <xf numFmtId="43" fontId="10" fillId="28" borderId="4" xfId="8" applyNumberFormat="1" applyFont="1" applyFill="1" applyBorder="1">
      <alignment horizontal="center" vertical="top" shrinkToFit="1"/>
    </xf>
    <xf numFmtId="43" fontId="7" fillId="28" borderId="2" xfId="9" applyNumberFormat="1" applyFont="1" applyFill="1">
      <alignment horizontal="right" vertical="top" shrinkToFit="1"/>
    </xf>
    <xf numFmtId="43" fontId="10" fillId="28" borderId="2" xfId="8" applyNumberFormat="1" applyFont="1" applyFill="1">
      <alignment horizontal="center" vertical="top" shrinkToFit="1"/>
    </xf>
    <xf numFmtId="43" fontId="10" fillId="28" borderId="2" xfId="9" applyNumberFormat="1" applyFont="1" applyFill="1">
      <alignment horizontal="right" vertical="top" shrinkToFit="1"/>
    </xf>
    <xf numFmtId="43" fontId="10" fillId="29" borderId="4" xfId="8" applyNumberFormat="1" applyFont="1" applyFill="1" applyBorder="1">
      <alignment horizontal="center" vertical="top" shrinkToFit="1"/>
    </xf>
    <xf numFmtId="43" fontId="7" fillId="29" borderId="2" xfId="9" applyNumberFormat="1" applyFont="1" applyFill="1">
      <alignment horizontal="right" vertical="top" shrinkToFit="1"/>
    </xf>
    <xf numFmtId="43" fontId="10" fillId="29" borderId="2" xfId="8" applyNumberFormat="1" applyFont="1" applyFill="1">
      <alignment horizontal="center" vertical="top" shrinkToFit="1"/>
    </xf>
    <xf numFmtId="43" fontId="10" fillId="29" borderId="2" xfId="9" applyNumberFormat="1" applyFont="1" applyFill="1">
      <alignment horizontal="right" vertical="top" shrinkToFit="1"/>
    </xf>
    <xf numFmtId="43" fontId="35" fillId="29" borderId="2" xfId="11" applyNumberFormat="1" applyFont="1" applyFill="1" applyAlignment="1">
      <alignment horizontal="center"/>
    </xf>
    <xf numFmtId="43" fontId="10" fillId="28" borderId="2" xfId="11" applyNumberFormat="1" applyFont="1" applyFill="1" applyAlignment="1">
      <alignment horizontal="center"/>
    </xf>
    <xf numFmtId="4" fontId="8" fillId="0" borderId="0" xfId="0" applyNumberFormat="1" applyFont="1"/>
    <xf numFmtId="4" fontId="7" fillId="30" borderId="2" xfId="8" applyNumberFormat="1" applyFont="1" applyFill="1">
      <alignment horizontal="center" vertical="top" shrinkToFit="1"/>
    </xf>
    <xf numFmtId="4" fontId="7" fillId="31" borderId="2" xfId="8" applyNumberFormat="1" applyFont="1" applyFill="1">
      <alignment horizontal="center" vertical="top" shrinkToFit="1"/>
    </xf>
    <xf numFmtId="0" fontId="8" fillId="0" borderId="5" xfId="0" applyFont="1" applyBorder="1"/>
    <xf numFmtId="4" fontId="13" fillId="0" borderId="5" xfId="0" applyNumberFormat="1" applyFont="1" applyBorder="1"/>
    <xf numFmtId="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31" borderId="2" xfId="7" applyFont="1" applyFill="1">
      <alignment vertical="top" wrapText="1"/>
    </xf>
    <xf numFmtId="0" fontId="8" fillId="0" borderId="0" xfId="0" applyFont="1" applyAlignment="1">
      <alignment horizontal="center"/>
    </xf>
    <xf numFmtId="0" fontId="8" fillId="31" borderId="0" xfId="0" applyFont="1" applyFill="1" applyAlignment="1">
      <alignment horizontal="center"/>
    </xf>
    <xf numFmtId="10" fontId="8" fillId="0" borderId="0" xfId="170" applyNumberFormat="1" applyFont="1"/>
    <xf numFmtId="10" fontId="8" fillId="0" borderId="0" xfId="0" applyNumberFormat="1" applyFont="1"/>
    <xf numFmtId="164" fontId="10" fillId="0" borderId="7" xfId="8" applyNumberFormat="1" applyFont="1" applyBorder="1">
      <alignment horizontal="center" vertical="top" shrinkToFit="1"/>
    </xf>
    <xf numFmtId="0" fontId="11" fillId="0" borderId="1" xfId="3" applyFont="1">
      <alignment horizontal="center" wrapText="1"/>
    </xf>
    <xf numFmtId="0" fontId="7" fillId="0" borderId="1" xfId="5" applyFont="1">
      <alignment horizontal="right"/>
    </xf>
    <xf numFmtId="0" fontId="9" fillId="0" borderId="1" xfId="4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2" xfId="11" applyFont="1">
      <alignment horizontal="left"/>
    </xf>
    <xf numFmtId="0" fontId="7" fillId="0" borderId="1" xfId="14" applyFont="1">
      <alignment horizontal="left" wrapText="1"/>
    </xf>
    <xf numFmtId="4" fontId="10" fillId="0" borderId="3" xfId="6" applyNumberFormat="1" applyFont="1" applyBorder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4" fontId="10" fillId="0" borderId="5" xfId="2" applyNumberFormat="1" applyFont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top" wrapText="1"/>
    </xf>
    <xf numFmtId="0" fontId="10" fillId="0" borderId="2" xfId="6" applyFont="1">
      <alignment horizontal="center" vertical="center" wrapText="1"/>
    </xf>
    <xf numFmtId="43" fontId="10" fillId="0" borderId="19" xfId="6" applyNumberFormat="1" applyFont="1" applyBorder="1">
      <alignment horizontal="center" vertical="center" wrapText="1"/>
    </xf>
    <xf numFmtId="43" fontId="12" fillId="0" borderId="6" xfId="0" applyNumberFormat="1" applyFont="1" applyBorder="1" applyAlignment="1">
      <alignment horizontal="center" vertical="center" wrapText="1"/>
    </xf>
    <xf numFmtId="43" fontId="10" fillId="0" borderId="5" xfId="6" applyNumberFormat="1" applyFont="1" applyBorder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0" fillId="0" borderId="3" xfId="6" applyNumberFormat="1" applyFont="1" applyBorder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0" fillId="0" borderId="3" xfId="6" applyFont="1" applyBorder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7" xfId="6" applyNumberFormat="1" applyFont="1" applyBorder="1">
      <alignment horizontal="center" vertical="center" wrapText="1"/>
    </xf>
    <xf numFmtId="4" fontId="10" fillId="0" borderId="20" xfId="6" applyNumberFormat="1" applyFont="1" applyBorder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7" fillId="5" borderId="2" xfId="7" applyFont="1" applyFill="1">
      <alignment vertical="top" wrapText="1"/>
    </xf>
    <xf numFmtId="4" fontId="10" fillId="0" borderId="2" xfId="7" applyNumberFormat="1" applyFont="1" applyAlignment="1">
      <alignment horizontal="center" vertical="center" wrapText="1"/>
    </xf>
    <xf numFmtId="4" fontId="10" fillId="30" borderId="2" xfId="8" applyNumberFormat="1" applyFont="1" applyFill="1">
      <alignment horizontal="center" vertical="top" shrinkToFit="1"/>
    </xf>
    <xf numFmtId="164" fontId="13" fillId="0" borderId="5" xfId="0" applyNumberFormat="1" applyFont="1" applyBorder="1" applyAlignment="1">
      <alignment horizontal="center"/>
    </xf>
    <xf numFmtId="0" fontId="10" fillId="0" borderId="2" xfId="7" applyFont="1" applyAlignment="1">
      <alignment horizontal="center" vertical="top" wrapText="1"/>
    </xf>
    <xf numFmtId="4" fontId="10" fillId="0" borderId="2" xfId="6" applyNumberFormat="1" applyFont="1">
      <alignment horizontal="center" vertical="center" wrapText="1"/>
    </xf>
    <xf numFmtId="10" fontId="37" fillId="0" borderId="6" xfId="0" applyNumberFormat="1" applyFont="1" applyBorder="1" applyAlignment="1">
      <alignment horizontal="center" vertical="center" wrapText="1"/>
    </xf>
  </cellXfs>
  <cellStyles count="171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Процентный" xfId="170" builtinId="5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showGridLines="0" view="pageBreakPreview" zoomScale="140" zoomScaleNormal="120" zoomScaleSheetLayoutView="140" workbookViewId="0">
      <pane ySplit="5" topLeftCell="A42" activePane="bottomLeft" state="frozen"/>
      <selection pane="bottomLeft" activeCell="I51" sqref="I51"/>
    </sheetView>
  </sheetViews>
  <sheetFormatPr defaultRowHeight="15" outlineLevelRow="1" x14ac:dyDescent="0.25"/>
  <cols>
    <col min="1" max="1" width="40" style="2" customWidth="1"/>
    <col min="2" max="2" width="7.7109375" style="2" customWidth="1"/>
    <col min="3" max="3" width="12" style="8" hidden="1" customWidth="1"/>
    <col min="4" max="4" width="12" style="41" hidden="1" customWidth="1"/>
    <col min="5" max="6" width="12" style="41" customWidth="1"/>
    <col min="7" max="7" width="14.7109375" style="42" customWidth="1"/>
    <col min="8" max="8" width="11.7109375" style="42" customWidth="1"/>
    <col min="9" max="9" width="11.7109375" style="13" customWidth="1"/>
    <col min="10" max="10" width="16.28515625" style="22" customWidth="1"/>
    <col min="11" max="11" width="9.140625" style="2" customWidth="1"/>
    <col min="12" max="16384" width="9.140625" style="2"/>
  </cols>
  <sheetData>
    <row r="1" spans="1:10" ht="15.95" customHeight="1" x14ac:dyDescent="0.25">
      <c r="A1" s="71"/>
      <c r="B1" s="71"/>
      <c r="C1" s="71"/>
      <c r="D1" s="71"/>
      <c r="E1" s="71"/>
      <c r="F1" s="71"/>
      <c r="G1" s="71"/>
      <c r="H1" s="71"/>
      <c r="I1" s="9"/>
      <c r="J1" s="19"/>
    </row>
    <row r="2" spans="1:10" ht="36" customHeight="1" x14ac:dyDescent="0.25">
      <c r="A2" s="73" t="s">
        <v>124</v>
      </c>
      <c r="B2" s="73"/>
      <c r="C2" s="73"/>
      <c r="D2" s="73"/>
      <c r="E2" s="73"/>
      <c r="F2" s="73"/>
      <c r="G2" s="73"/>
      <c r="H2" s="73"/>
      <c r="I2" s="74"/>
      <c r="J2" s="74"/>
    </row>
    <row r="3" spans="1:10" ht="12.75" customHeight="1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19"/>
    </row>
    <row r="4" spans="1:10" ht="20.25" customHeight="1" x14ac:dyDescent="0.25">
      <c r="A4" s="81" t="s">
        <v>0</v>
      </c>
      <c r="B4" s="81" t="s">
        <v>1</v>
      </c>
      <c r="C4" s="77" t="s">
        <v>115</v>
      </c>
      <c r="D4" s="82" t="s">
        <v>118</v>
      </c>
      <c r="E4" s="82" t="s">
        <v>122</v>
      </c>
      <c r="F4" s="84" t="s">
        <v>123</v>
      </c>
      <c r="G4" s="85"/>
      <c r="H4" s="85"/>
      <c r="I4" s="85"/>
      <c r="J4" s="79" t="s">
        <v>88</v>
      </c>
    </row>
    <row r="5" spans="1:10" ht="37.5" customHeight="1" x14ac:dyDescent="0.25">
      <c r="A5" s="81"/>
      <c r="B5" s="81"/>
      <c r="C5" s="78"/>
      <c r="D5" s="83"/>
      <c r="E5" s="83"/>
      <c r="F5" s="47" t="s">
        <v>121</v>
      </c>
      <c r="G5" s="45" t="s">
        <v>85</v>
      </c>
      <c r="H5" s="45" t="s">
        <v>87</v>
      </c>
      <c r="I5" s="46" t="s">
        <v>86</v>
      </c>
      <c r="J5" s="80"/>
    </row>
    <row r="6" spans="1:10" s="17" customFormat="1" ht="14.25" x14ac:dyDescent="0.2">
      <c r="A6" s="3" t="s">
        <v>2</v>
      </c>
      <c r="B6" s="14" t="s">
        <v>3</v>
      </c>
      <c r="C6" s="15">
        <f>D7+D8+D9+D10+D12+D13</f>
        <v>18998.349999999999</v>
      </c>
      <c r="D6" s="34">
        <f>D7+D8+D9+D10+D12+D13</f>
        <v>18998.349999999999</v>
      </c>
      <c r="E6" s="34">
        <f>E7+E8+E9+E10+E12+E13</f>
        <v>20107.900000000001</v>
      </c>
      <c r="F6" s="52">
        <f>F7+F8+F9+F10+F12+F13+F11</f>
        <v>152874.20000000001</v>
      </c>
      <c r="G6" s="48">
        <f>G7+G8+G9+G10+G12+G13+G11</f>
        <v>158831.35</v>
      </c>
      <c r="H6" s="43">
        <f>H7+H8+H9+H10+H12+H13+H11</f>
        <v>24159.35</v>
      </c>
      <c r="I6" s="44">
        <f>H6/G6</f>
        <v>0.15210693606772213</v>
      </c>
      <c r="J6" s="20">
        <f>H6/D6</f>
        <v>1.2716551700542416</v>
      </c>
    </row>
    <row r="7" spans="1:10" ht="51" outlineLevel="1" x14ac:dyDescent="0.25">
      <c r="A7" s="5" t="s">
        <v>4</v>
      </c>
      <c r="B7" s="4" t="s">
        <v>5</v>
      </c>
      <c r="C7" s="6">
        <v>660.13</v>
      </c>
      <c r="D7" s="35">
        <v>674.36</v>
      </c>
      <c r="E7" s="35">
        <v>1256.27</v>
      </c>
      <c r="F7" s="53">
        <v>7871.72</v>
      </c>
      <c r="G7" s="49">
        <v>7871.72</v>
      </c>
      <c r="H7" s="35">
        <v>1224.17</v>
      </c>
      <c r="I7" s="10">
        <f>H7/G7</f>
        <v>0.15551493193355456</v>
      </c>
      <c r="J7" s="21">
        <f>H7/D7</f>
        <v>1.8153063645530578</v>
      </c>
    </row>
    <row r="8" spans="1:10" ht="63.75" outlineLevel="1" x14ac:dyDescent="0.25">
      <c r="A8" s="5" t="s">
        <v>6</v>
      </c>
      <c r="B8" s="4" t="s">
        <v>7</v>
      </c>
      <c r="C8" s="6">
        <v>6673.42</v>
      </c>
      <c r="D8" s="35">
        <v>7985.49</v>
      </c>
      <c r="E8" s="35">
        <v>8296.44</v>
      </c>
      <c r="F8" s="53">
        <v>58683.08</v>
      </c>
      <c r="G8" s="49">
        <v>60627.8</v>
      </c>
      <c r="H8" s="35">
        <v>9817.2000000000007</v>
      </c>
      <c r="I8" s="10">
        <f>H8/G8</f>
        <v>0.16192571724522414</v>
      </c>
      <c r="J8" s="21">
        <f t="shared" ref="J8:J13" si="0">H8/D8</f>
        <v>1.229379787589741</v>
      </c>
    </row>
    <row r="9" spans="1:10" outlineLevel="1" x14ac:dyDescent="0.25">
      <c r="A9" s="5" t="s">
        <v>8</v>
      </c>
      <c r="B9" s="4" t="s">
        <v>9</v>
      </c>
      <c r="C9" s="6">
        <v>0</v>
      </c>
      <c r="D9" s="35">
        <v>66.5</v>
      </c>
      <c r="E9" s="35">
        <v>2.6</v>
      </c>
      <c r="F9" s="53">
        <v>8.3000000000000007</v>
      </c>
      <c r="G9" s="49">
        <v>8.3000000000000007</v>
      </c>
      <c r="H9" s="35">
        <v>0</v>
      </c>
      <c r="I9" s="10">
        <f>H9/G9</f>
        <v>0</v>
      </c>
      <c r="J9" s="21">
        <f t="shared" si="0"/>
        <v>0</v>
      </c>
    </row>
    <row r="10" spans="1:10" ht="38.25" outlineLevel="1" x14ac:dyDescent="0.25">
      <c r="A10" s="5" t="s">
        <v>10</v>
      </c>
      <c r="B10" s="4" t="s">
        <v>11</v>
      </c>
      <c r="C10" s="6">
        <v>1800.5</v>
      </c>
      <c r="D10" s="35">
        <v>2252.13</v>
      </c>
      <c r="E10" s="35">
        <v>2577.1</v>
      </c>
      <c r="F10" s="53">
        <v>15651.65</v>
      </c>
      <c r="G10" s="49">
        <v>15651.65</v>
      </c>
      <c r="H10" s="35">
        <v>2871.18</v>
      </c>
      <c r="I10" s="10">
        <f t="shared" ref="I10:I48" si="1">H10/G10</f>
        <v>0.18344264023281889</v>
      </c>
      <c r="J10" s="21">
        <f t="shared" si="0"/>
        <v>1.2748731201129595</v>
      </c>
    </row>
    <row r="11" spans="1:10" ht="25.5" outlineLevel="1" x14ac:dyDescent="0.25">
      <c r="A11" s="5" t="s">
        <v>119</v>
      </c>
      <c r="B11" s="4">
        <v>107</v>
      </c>
      <c r="C11" s="6"/>
      <c r="D11" s="35"/>
      <c r="E11" s="35" t="s">
        <v>92</v>
      </c>
      <c r="F11" s="53">
        <v>0</v>
      </c>
      <c r="G11" s="49">
        <v>0</v>
      </c>
      <c r="H11" s="35">
        <v>0</v>
      </c>
      <c r="I11" s="10" t="e">
        <f t="shared" si="1"/>
        <v>#DIV/0!</v>
      </c>
      <c r="J11" s="21" t="e">
        <f t="shared" si="0"/>
        <v>#DIV/0!</v>
      </c>
    </row>
    <row r="12" spans="1:10" outlineLevel="1" x14ac:dyDescent="0.25">
      <c r="A12" s="5" t="s">
        <v>12</v>
      </c>
      <c r="B12" s="4" t="s">
        <v>13</v>
      </c>
      <c r="C12" s="6">
        <v>0</v>
      </c>
      <c r="D12" s="35">
        <v>0</v>
      </c>
      <c r="E12" s="35">
        <v>0</v>
      </c>
      <c r="F12" s="53">
        <v>5000</v>
      </c>
      <c r="G12" s="49">
        <v>3863.58</v>
      </c>
      <c r="H12" s="35">
        <v>0</v>
      </c>
      <c r="I12" s="10">
        <f t="shared" si="1"/>
        <v>0</v>
      </c>
      <c r="J12" s="21" t="e">
        <f t="shared" si="0"/>
        <v>#DIV/0!</v>
      </c>
    </row>
    <row r="13" spans="1:10" outlineLevel="1" x14ac:dyDescent="0.25">
      <c r="A13" s="5" t="s">
        <v>14</v>
      </c>
      <c r="B13" s="4" t="s">
        <v>15</v>
      </c>
      <c r="C13" s="6">
        <v>6374.13</v>
      </c>
      <c r="D13" s="35">
        <v>8019.87</v>
      </c>
      <c r="E13" s="35">
        <v>7975.49</v>
      </c>
      <c r="F13" s="53">
        <v>65659.45</v>
      </c>
      <c r="G13" s="49">
        <v>70808.3</v>
      </c>
      <c r="H13" s="35">
        <v>10246.799999999999</v>
      </c>
      <c r="I13" s="10">
        <f t="shared" si="1"/>
        <v>0.14471184875219428</v>
      </c>
      <c r="J13" s="21">
        <f t="shared" si="0"/>
        <v>1.2776765708172326</v>
      </c>
    </row>
    <row r="14" spans="1:10" s="17" customFormat="1" ht="14.25" x14ac:dyDescent="0.2">
      <c r="A14" s="3" t="s">
        <v>16</v>
      </c>
      <c r="B14" s="14" t="s">
        <v>17</v>
      </c>
      <c r="C14" s="15">
        <f>D15</f>
        <v>118.8</v>
      </c>
      <c r="D14" s="34">
        <f>D15</f>
        <v>118.8</v>
      </c>
      <c r="E14" s="34">
        <f>E15</f>
        <v>152.55000000000001</v>
      </c>
      <c r="F14" s="54">
        <f>F15</f>
        <v>1069.0999999999999</v>
      </c>
      <c r="G14" s="50">
        <f>G15</f>
        <v>1069.0999999999999</v>
      </c>
      <c r="H14" s="34">
        <f>H15</f>
        <v>241.6</v>
      </c>
      <c r="I14" s="16">
        <f>H14/G14</f>
        <v>0.22598447292114865</v>
      </c>
      <c r="J14" s="20">
        <f>H14/D14</f>
        <v>2.0336700336700337</v>
      </c>
    </row>
    <row r="15" spans="1:10" ht="25.5" outlineLevel="1" x14ac:dyDescent="0.25">
      <c r="A15" s="5" t="s">
        <v>18</v>
      </c>
      <c r="B15" s="4" t="s">
        <v>19</v>
      </c>
      <c r="C15" s="6">
        <v>134.22</v>
      </c>
      <c r="D15" s="35">
        <v>118.8</v>
      </c>
      <c r="E15" s="35">
        <v>152.55000000000001</v>
      </c>
      <c r="F15" s="53">
        <v>1069.0999999999999</v>
      </c>
      <c r="G15" s="49">
        <v>1069.0999999999999</v>
      </c>
      <c r="H15" s="35">
        <v>241.6</v>
      </c>
      <c r="I15" s="10">
        <f t="shared" si="1"/>
        <v>0.22598447292114865</v>
      </c>
      <c r="J15" s="21">
        <f>H15/D15</f>
        <v>2.0336700336700337</v>
      </c>
    </row>
    <row r="16" spans="1:10" s="17" customFormat="1" ht="25.5" x14ac:dyDescent="0.2">
      <c r="A16" s="3" t="s">
        <v>20</v>
      </c>
      <c r="B16" s="14" t="s">
        <v>21</v>
      </c>
      <c r="C16" s="15">
        <f>D17+D19</f>
        <v>1184.6199999999999</v>
      </c>
      <c r="D16" s="34">
        <f>D17+D19+D18</f>
        <v>1184.6199999999999</v>
      </c>
      <c r="E16" s="34">
        <f>E17+E19+E18</f>
        <v>1458.13</v>
      </c>
      <c r="F16" s="54">
        <f>F17+F19+F18</f>
        <v>23550.74</v>
      </c>
      <c r="G16" s="50">
        <f>G17+G19+G18</f>
        <v>23550.74</v>
      </c>
      <c r="H16" s="34">
        <f>H17+H19+H18</f>
        <v>1463.3200000000002</v>
      </c>
      <c r="I16" s="16">
        <f>H16/G16</f>
        <v>6.2134777930544859E-2</v>
      </c>
      <c r="J16" s="20">
        <f>H16/D16</f>
        <v>1.2352653171481152</v>
      </c>
    </row>
    <row r="17" spans="1:10" outlineLevel="1" x14ac:dyDescent="0.25">
      <c r="A17" s="5" t="s">
        <v>120</v>
      </c>
      <c r="B17" s="4" t="s">
        <v>23</v>
      </c>
      <c r="C17" s="6">
        <v>1027.3699999999999</v>
      </c>
      <c r="D17" s="35">
        <v>1184.6199999999999</v>
      </c>
      <c r="E17" s="35">
        <v>1458.13</v>
      </c>
      <c r="F17" s="53">
        <v>7566.35</v>
      </c>
      <c r="G17" s="49">
        <v>7566.35</v>
      </c>
      <c r="H17" s="35">
        <v>1020.35</v>
      </c>
      <c r="I17" s="10">
        <f t="shared" si="1"/>
        <v>0.13485366127657325</v>
      </c>
      <c r="J17" s="21">
        <f>H17/D17</f>
        <v>0.86133105974911794</v>
      </c>
    </row>
    <row r="18" spans="1:10" ht="38.25" outlineLevel="1" x14ac:dyDescent="0.25">
      <c r="A18" s="5" t="s">
        <v>22</v>
      </c>
      <c r="B18" s="33" t="s">
        <v>116</v>
      </c>
      <c r="C18" s="6">
        <v>0</v>
      </c>
      <c r="D18" s="35">
        <v>0</v>
      </c>
      <c r="E18" s="35">
        <v>0</v>
      </c>
      <c r="F18" s="53">
        <v>1107.4000000000001</v>
      </c>
      <c r="G18" s="49">
        <v>1107.4000000000001</v>
      </c>
      <c r="H18" s="35">
        <v>0</v>
      </c>
      <c r="I18" s="10">
        <f t="shared" si="1"/>
        <v>0</v>
      </c>
      <c r="J18" s="21"/>
    </row>
    <row r="19" spans="1:10" ht="38.25" outlineLevel="1" x14ac:dyDescent="0.25">
      <c r="A19" s="5" t="s">
        <v>24</v>
      </c>
      <c r="B19" s="4" t="s">
        <v>25</v>
      </c>
      <c r="C19" s="6">
        <v>0</v>
      </c>
      <c r="D19" s="35">
        <v>0</v>
      </c>
      <c r="E19" s="35">
        <v>0</v>
      </c>
      <c r="F19" s="53">
        <v>14876.99</v>
      </c>
      <c r="G19" s="49">
        <v>14876.99</v>
      </c>
      <c r="H19" s="35">
        <v>442.97</v>
      </c>
      <c r="I19" s="10">
        <f t="shared" si="1"/>
        <v>2.9775512385233842E-2</v>
      </c>
      <c r="J19" s="21"/>
    </row>
    <row r="20" spans="1:10" s="17" customFormat="1" ht="14.25" x14ac:dyDescent="0.2">
      <c r="A20" s="3" t="s">
        <v>26</v>
      </c>
      <c r="B20" s="14" t="s">
        <v>27</v>
      </c>
      <c r="C20" s="15">
        <f>D21+D22+D23</f>
        <v>10711</v>
      </c>
      <c r="D20" s="34">
        <f>D21+D22+D23</f>
        <v>10711</v>
      </c>
      <c r="E20" s="34">
        <f>E21+E22+E23</f>
        <v>3908.35</v>
      </c>
      <c r="F20" s="54">
        <f>F21+F22+F23</f>
        <v>52616</v>
      </c>
      <c r="G20" s="50">
        <f>G21+G22+G23</f>
        <v>93243.01999999999</v>
      </c>
      <c r="H20" s="34">
        <f>H21+H22+H23</f>
        <v>3609.26</v>
      </c>
      <c r="I20" s="16">
        <f>H20/G20</f>
        <v>3.8708098472143015E-2</v>
      </c>
      <c r="J20" s="20">
        <f>H20/D20</f>
        <v>0.3369676033983755</v>
      </c>
    </row>
    <row r="21" spans="1:10" outlineLevel="1" x14ac:dyDescent="0.25">
      <c r="A21" s="5" t="s">
        <v>28</v>
      </c>
      <c r="B21" s="4" t="s">
        <v>29</v>
      </c>
      <c r="C21" s="6">
        <v>0</v>
      </c>
      <c r="D21" s="35">
        <v>0</v>
      </c>
      <c r="E21" s="35">
        <v>0</v>
      </c>
      <c r="F21" s="53">
        <v>0</v>
      </c>
      <c r="G21" s="49">
        <v>26.4</v>
      </c>
      <c r="H21" s="35">
        <v>0</v>
      </c>
      <c r="I21" s="10">
        <f t="shared" si="1"/>
        <v>0</v>
      </c>
      <c r="J21" s="21"/>
    </row>
    <row r="22" spans="1:10" outlineLevel="1" x14ac:dyDescent="0.25">
      <c r="A22" s="5" t="s">
        <v>30</v>
      </c>
      <c r="B22" s="4" t="s">
        <v>31</v>
      </c>
      <c r="C22" s="6">
        <v>178.8</v>
      </c>
      <c r="D22" s="35">
        <v>0</v>
      </c>
      <c r="E22" s="35">
        <v>0</v>
      </c>
      <c r="F22" s="53">
        <v>33383.85</v>
      </c>
      <c r="G22" s="49">
        <v>74010.86</v>
      </c>
      <c r="H22" s="35">
        <v>0</v>
      </c>
      <c r="I22" s="10">
        <f t="shared" si="1"/>
        <v>0</v>
      </c>
      <c r="J22" s="21"/>
    </row>
    <row r="23" spans="1:10" ht="25.5" outlineLevel="1" x14ac:dyDescent="0.25">
      <c r="A23" s="5" t="s">
        <v>32</v>
      </c>
      <c r="B23" s="4" t="s">
        <v>33</v>
      </c>
      <c r="C23" s="6">
        <v>2072.87</v>
      </c>
      <c r="D23" s="35">
        <v>10711</v>
      </c>
      <c r="E23" s="35">
        <v>3908.35</v>
      </c>
      <c r="F23" s="53">
        <v>19232.150000000001</v>
      </c>
      <c r="G23" s="49">
        <v>19205.759999999998</v>
      </c>
      <c r="H23" s="35">
        <v>3609.26</v>
      </c>
      <c r="I23" s="10">
        <f t="shared" si="1"/>
        <v>0.18792591389249894</v>
      </c>
      <c r="J23" s="21">
        <f t="shared" ref="J23:J45" si="2">H23/D23</f>
        <v>0.3369676033983755</v>
      </c>
    </row>
    <row r="24" spans="1:10" s="17" customFormat="1" ht="25.5" x14ac:dyDescent="0.2">
      <c r="A24" s="3" t="s">
        <v>34</v>
      </c>
      <c r="B24" s="14" t="s">
        <v>35</v>
      </c>
      <c r="C24" s="15">
        <f>D25+D26+D27+D28</f>
        <v>27448.07</v>
      </c>
      <c r="D24" s="34">
        <f>D25+D26+D27+D28</f>
        <v>27448.07</v>
      </c>
      <c r="E24" s="34">
        <f>E25+E26+E27+E28</f>
        <v>39017.18</v>
      </c>
      <c r="F24" s="54">
        <f>F25+F26+F27+F28</f>
        <v>251561.77000000002</v>
      </c>
      <c r="G24" s="50">
        <f>G25+G26+G27+G28</f>
        <v>236011.18</v>
      </c>
      <c r="H24" s="34">
        <f>H25+H26+H27+H28</f>
        <v>30188.99</v>
      </c>
      <c r="I24" s="16">
        <f>H24/G24</f>
        <v>0.12791338952671649</v>
      </c>
      <c r="J24" s="20">
        <f t="shared" si="2"/>
        <v>1.0998583871288583</v>
      </c>
    </row>
    <row r="25" spans="1:10" outlineLevel="1" x14ac:dyDescent="0.25">
      <c r="A25" s="5" t="s">
        <v>36</v>
      </c>
      <c r="B25" s="4" t="s">
        <v>37</v>
      </c>
      <c r="C25" s="6">
        <v>191.25</v>
      </c>
      <c r="D25" s="35">
        <v>278.77</v>
      </c>
      <c r="E25" s="35">
        <v>518.96</v>
      </c>
      <c r="F25" s="53">
        <v>21852.880000000001</v>
      </c>
      <c r="G25" s="49">
        <v>33714.21</v>
      </c>
      <c r="H25" s="35">
        <v>283.52</v>
      </c>
      <c r="I25" s="10">
        <f t="shared" si="1"/>
        <v>8.4095104111886355E-3</v>
      </c>
      <c r="J25" s="21">
        <f t="shared" si="2"/>
        <v>1.017039136205474</v>
      </c>
    </row>
    <row r="26" spans="1:10" outlineLevel="1" x14ac:dyDescent="0.25">
      <c r="A26" s="5" t="s">
        <v>38</v>
      </c>
      <c r="B26" s="4" t="s">
        <v>39</v>
      </c>
      <c r="C26" s="6">
        <v>6576.9</v>
      </c>
      <c r="D26" s="35">
        <v>9212.85</v>
      </c>
      <c r="E26" s="35">
        <v>15347.1</v>
      </c>
      <c r="F26" s="53">
        <v>19632.669999999998</v>
      </c>
      <c r="G26" s="49">
        <v>21726.73</v>
      </c>
      <c r="H26" s="35">
        <v>3003</v>
      </c>
      <c r="I26" s="10">
        <f t="shared" si="1"/>
        <v>0.13821684165081446</v>
      </c>
      <c r="J26" s="21">
        <f t="shared" si="2"/>
        <v>0.32595776551230077</v>
      </c>
    </row>
    <row r="27" spans="1:10" outlineLevel="1" x14ac:dyDescent="0.25">
      <c r="A27" s="5" t="s">
        <v>40</v>
      </c>
      <c r="B27" s="4" t="s">
        <v>41</v>
      </c>
      <c r="C27" s="6">
        <v>12417.02</v>
      </c>
      <c r="D27" s="35">
        <v>16178.7</v>
      </c>
      <c r="E27" s="35">
        <v>20814.439999999999</v>
      </c>
      <c r="F27" s="53">
        <v>193807.72</v>
      </c>
      <c r="G27" s="49">
        <v>156698.9</v>
      </c>
      <c r="H27" s="35">
        <v>24593</v>
      </c>
      <c r="I27" s="10">
        <f t="shared" si="1"/>
        <v>0.15694430528867784</v>
      </c>
      <c r="J27" s="21">
        <f t="shared" si="2"/>
        <v>1.520085050096732</v>
      </c>
    </row>
    <row r="28" spans="1:10" ht="25.5" outlineLevel="1" x14ac:dyDescent="0.25">
      <c r="A28" s="5" t="s">
        <v>42</v>
      </c>
      <c r="B28" s="4" t="s">
        <v>43</v>
      </c>
      <c r="C28" s="6">
        <v>1774.52</v>
      </c>
      <c r="D28" s="35">
        <v>1777.75</v>
      </c>
      <c r="E28" s="35">
        <v>2336.6799999999998</v>
      </c>
      <c r="F28" s="53">
        <v>16268.5</v>
      </c>
      <c r="G28" s="49">
        <v>23871.34</v>
      </c>
      <c r="H28" s="35">
        <v>2309.4699999999998</v>
      </c>
      <c r="I28" s="10">
        <f t="shared" si="1"/>
        <v>9.6746558844203967E-2</v>
      </c>
      <c r="J28" s="21">
        <f t="shared" si="2"/>
        <v>1.2990971733933341</v>
      </c>
    </row>
    <row r="29" spans="1:10" s="17" customFormat="1" ht="14.25" x14ac:dyDescent="0.2">
      <c r="A29" s="3" t="s">
        <v>44</v>
      </c>
      <c r="B29" s="14" t="s">
        <v>45</v>
      </c>
      <c r="C29" s="15">
        <f>D30+D31+D32+D33+D34+D35</f>
        <v>64121.85</v>
      </c>
      <c r="D29" s="34">
        <f>D30+D31+D32+D33+D34+D35</f>
        <v>64121.85</v>
      </c>
      <c r="E29" s="34">
        <f>E30+E31+E32+E33+E34+E35</f>
        <v>77347.430000000008</v>
      </c>
      <c r="F29" s="54">
        <f>F30+F31+F32+F33+F34+F35</f>
        <v>1398177.52</v>
      </c>
      <c r="G29" s="50">
        <f>G30+G31+G32+G33+G34+G35</f>
        <v>1462649.28</v>
      </c>
      <c r="H29" s="34">
        <f>H30+H31+H32+H33+H34+H35</f>
        <v>283104.99</v>
      </c>
      <c r="I29" s="16">
        <f>H29/G29</f>
        <v>0.19355630489901174</v>
      </c>
      <c r="J29" s="20">
        <f t="shared" si="2"/>
        <v>4.4151095141515722</v>
      </c>
    </row>
    <row r="30" spans="1:10" outlineLevel="1" x14ac:dyDescent="0.25">
      <c r="A30" s="5" t="s">
        <v>46</v>
      </c>
      <c r="B30" s="4" t="s">
        <v>47</v>
      </c>
      <c r="C30" s="6">
        <v>24887.07</v>
      </c>
      <c r="D30" s="35">
        <v>21864.12</v>
      </c>
      <c r="E30" s="35">
        <v>25418.79</v>
      </c>
      <c r="F30" s="53">
        <v>264568.45</v>
      </c>
      <c r="G30" s="49">
        <v>332056.48</v>
      </c>
      <c r="H30" s="35">
        <v>29508.14</v>
      </c>
      <c r="I30" s="10">
        <f t="shared" si="1"/>
        <v>8.8864822032685531E-2</v>
      </c>
      <c r="J30" s="21">
        <f t="shared" si="2"/>
        <v>1.3496148026995827</v>
      </c>
    </row>
    <row r="31" spans="1:10" outlineLevel="1" x14ac:dyDescent="0.25">
      <c r="A31" s="5" t="s">
        <v>48</v>
      </c>
      <c r="B31" s="4" t="s">
        <v>49</v>
      </c>
      <c r="C31" s="6">
        <v>32025.759999999998</v>
      </c>
      <c r="D31" s="35">
        <v>31834.23</v>
      </c>
      <c r="E31" s="35">
        <v>38562.29</v>
      </c>
      <c r="F31" s="53">
        <v>1050502.83</v>
      </c>
      <c r="G31" s="49">
        <v>1047293.54</v>
      </c>
      <c r="H31" s="35">
        <v>237839.12</v>
      </c>
      <c r="I31" s="10">
        <f t="shared" si="1"/>
        <v>0.22709881319424541</v>
      </c>
      <c r="J31" s="21">
        <f t="shared" si="2"/>
        <v>7.4711755239564459</v>
      </c>
    </row>
    <row r="32" spans="1:10" outlineLevel="1" x14ac:dyDescent="0.25">
      <c r="A32" s="5" t="s">
        <v>50</v>
      </c>
      <c r="B32" s="4" t="s">
        <v>51</v>
      </c>
      <c r="C32" s="6">
        <v>8849.49</v>
      </c>
      <c r="D32" s="35">
        <v>10232.58</v>
      </c>
      <c r="E32" s="35">
        <v>13068.85</v>
      </c>
      <c r="F32" s="53">
        <v>71480.800000000003</v>
      </c>
      <c r="G32" s="49">
        <v>71405.02</v>
      </c>
      <c r="H32" s="35">
        <v>15119.68</v>
      </c>
      <c r="I32" s="10">
        <f t="shared" si="1"/>
        <v>0.21174533667240761</v>
      </c>
      <c r="J32" s="21">
        <f t="shared" si="2"/>
        <v>1.4776019342140496</v>
      </c>
    </row>
    <row r="33" spans="1:10" ht="25.5" outlineLevel="1" x14ac:dyDescent="0.25">
      <c r="A33" s="5" t="s">
        <v>52</v>
      </c>
      <c r="B33" s="4" t="s">
        <v>53</v>
      </c>
      <c r="C33" s="6">
        <v>4</v>
      </c>
      <c r="D33" s="35">
        <v>3</v>
      </c>
      <c r="E33" s="35">
        <v>26</v>
      </c>
      <c r="F33" s="53">
        <v>274.95</v>
      </c>
      <c r="G33" s="49">
        <v>274.95</v>
      </c>
      <c r="H33" s="35">
        <v>10</v>
      </c>
      <c r="I33" s="10">
        <f t="shared" si="1"/>
        <v>3.6370249136206581E-2</v>
      </c>
      <c r="J33" s="21">
        <f t="shared" si="2"/>
        <v>3.3333333333333335</v>
      </c>
    </row>
    <row r="34" spans="1:10" outlineLevel="1" x14ac:dyDescent="0.25">
      <c r="A34" s="5" t="s">
        <v>54</v>
      </c>
      <c r="B34" s="4" t="s">
        <v>55</v>
      </c>
      <c r="C34" s="6">
        <v>0</v>
      </c>
      <c r="D34" s="35">
        <v>124.92</v>
      </c>
      <c r="E34" s="35">
        <v>37.5</v>
      </c>
      <c r="F34" s="53">
        <v>4121.08</v>
      </c>
      <c r="G34" s="49">
        <v>4121.08</v>
      </c>
      <c r="H34" s="35">
        <v>137.05000000000001</v>
      </c>
      <c r="I34" s="10">
        <f t="shared" si="1"/>
        <v>3.325584555504868E-2</v>
      </c>
      <c r="J34" s="21">
        <f t="shared" si="2"/>
        <v>1.0971021453730387</v>
      </c>
    </row>
    <row r="35" spans="1:10" outlineLevel="1" x14ac:dyDescent="0.25">
      <c r="A35" s="5" t="s">
        <v>56</v>
      </c>
      <c r="B35" s="4" t="s">
        <v>57</v>
      </c>
      <c r="C35" s="6">
        <v>0</v>
      </c>
      <c r="D35" s="35">
        <v>63</v>
      </c>
      <c r="E35" s="35">
        <v>234</v>
      </c>
      <c r="F35" s="53">
        <v>7229.41</v>
      </c>
      <c r="G35" s="49">
        <v>7498.21</v>
      </c>
      <c r="H35" s="35">
        <v>491</v>
      </c>
      <c r="I35" s="10">
        <f t="shared" si="1"/>
        <v>6.5482295107765723E-2</v>
      </c>
      <c r="J35" s="21">
        <f t="shared" si="2"/>
        <v>7.7936507936507935</v>
      </c>
    </row>
    <row r="36" spans="1:10" s="17" customFormat="1" ht="14.25" x14ac:dyDescent="0.2">
      <c r="A36" s="3" t="s">
        <v>58</v>
      </c>
      <c r="B36" s="14" t="s">
        <v>59</v>
      </c>
      <c r="C36" s="15">
        <f>D37</f>
        <v>3100.55</v>
      </c>
      <c r="D36" s="34">
        <f>D37</f>
        <v>3100.55</v>
      </c>
      <c r="E36" s="34">
        <f>E37</f>
        <v>3812.93</v>
      </c>
      <c r="F36" s="54">
        <f>F37</f>
        <v>18892.52</v>
      </c>
      <c r="G36" s="50">
        <f>G37</f>
        <v>18892.52</v>
      </c>
      <c r="H36" s="34">
        <f>H37</f>
        <v>4295.7700000000004</v>
      </c>
      <c r="I36" s="16">
        <f>H36/G36</f>
        <v>0.22737940729982026</v>
      </c>
      <c r="J36" s="20">
        <f t="shared" si="2"/>
        <v>1.3854864459531373</v>
      </c>
    </row>
    <row r="37" spans="1:10" outlineLevel="1" x14ac:dyDescent="0.25">
      <c r="A37" s="5" t="s">
        <v>60</v>
      </c>
      <c r="B37" s="4" t="s">
        <v>61</v>
      </c>
      <c r="C37" s="6">
        <v>2285.4899999999998</v>
      </c>
      <c r="D37" s="35">
        <v>3100.55</v>
      </c>
      <c r="E37" s="35">
        <v>3812.93</v>
      </c>
      <c r="F37" s="53">
        <v>18892.52</v>
      </c>
      <c r="G37" s="49">
        <v>18892.52</v>
      </c>
      <c r="H37" s="35">
        <v>4295.7700000000004</v>
      </c>
      <c r="I37" s="10">
        <f t="shared" si="1"/>
        <v>0.22737940729982026</v>
      </c>
      <c r="J37" s="21">
        <f t="shared" si="2"/>
        <v>1.3854864459531373</v>
      </c>
    </row>
    <row r="38" spans="1:10" s="17" customFormat="1" ht="14.25" x14ac:dyDescent="0.2">
      <c r="A38" s="3" t="s">
        <v>62</v>
      </c>
      <c r="B38" s="14" t="s">
        <v>63</v>
      </c>
      <c r="C38" s="15">
        <f>D39+D40+D41+D42+D43</f>
        <v>4714.82</v>
      </c>
      <c r="D38" s="34">
        <f>D39+D40+D41+D42+D43</f>
        <v>4714.82</v>
      </c>
      <c r="E38" s="34">
        <f>E39+E40+E41+E42+E43</f>
        <v>5078.6400000000003</v>
      </c>
      <c r="F38" s="54">
        <f>F39+F40+F41+F42+F43</f>
        <v>30558.75</v>
      </c>
      <c r="G38" s="50">
        <f>G39+G40+G41+G42+G43</f>
        <v>30558.75</v>
      </c>
      <c r="H38" s="34">
        <f>H39+H40+H41+H42+H43</f>
        <v>5851.9400000000005</v>
      </c>
      <c r="I38" s="16">
        <f>H38/G38</f>
        <v>0.19149801611649692</v>
      </c>
      <c r="J38" s="20">
        <f t="shared" si="2"/>
        <v>1.2411799390008529</v>
      </c>
    </row>
    <row r="39" spans="1:10" outlineLevel="1" x14ac:dyDescent="0.25">
      <c r="A39" s="5" t="s">
        <v>64</v>
      </c>
      <c r="B39" s="4" t="s">
        <v>65</v>
      </c>
      <c r="C39" s="6">
        <v>144.08000000000001</v>
      </c>
      <c r="D39" s="35">
        <v>160.51</v>
      </c>
      <c r="E39" s="35">
        <v>0</v>
      </c>
      <c r="F39" s="53">
        <v>662.16</v>
      </c>
      <c r="G39" s="49">
        <v>662.16</v>
      </c>
      <c r="H39" s="35">
        <v>165.54</v>
      </c>
      <c r="I39" s="10" t="s">
        <v>92</v>
      </c>
      <c r="J39" s="21">
        <f t="shared" si="2"/>
        <v>1.031337611363778</v>
      </c>
    </row>
    <row r="40" spans="1:10" outlineLevel="1" x14ac:dyDescent="0.25">
      <c r="A40" s="5" t="s">
        <v>66</v>
      </c>
      <c r="B40" s="4" t="s">
        <v>67</v>
      </c>
      <c r="C40" s="6">
        <v>1050.94</v>
      </c>
      <c r="D40" s="35">
        <v>1197.9000000000001</v>
      </c>
      <c r="E40" s="35">
        <v>1271.03</v>
      </c>
      <c r="F40" s="53">
        <v>5526.65</v>
      </c>
      <c r="G40" s="49">
        <v>5526.65</v>
      </c>
      <c r="H40" s="35">
        <v>1381.67</v>
      </c>
      <c r="I40" s="10">
        <f t="shared" si="1"/>
        <v>0.2500013570607873</v>
      </c>
      <c r="J40" s="21">
        <f t="shared" si="2"/>
        <v>1.1534101344018699</v>
      </c>
    </row>
    <row r="41" spans="1:10" outlineLevel="1" x14ac:dyDescent="0.25">
      <c r="A41" s="5" t="s">
        <v>68</v>
      </c>
      <c r="B41" s="4" t="s">
        <v>69</v>
      </c>
      <c r="C41" s="6">
        <v>454.42</v>
      </c>
      <c r="D41" s="35">
        <v>420.66</v>
      </c>
      <c r="E41" s="35">
        <v>468.49</v>
      </c>
      <c r="F41" s="53">
        <v>4954.5200000000004</v>
      </c>
      <c r="G41" s="49">
        <v>4954.5200000000004</v>
      </c>
      <c r="H41" s="35">
        <v>1011.47</v>
      </c>
      <c r="I41" s="10">
        <f t="shared" si="1"/>
        <v>0.20415095710583467</v>
      </c>
      <c r="J41" s="21">
        <f t="shared" si="2"/>
        <v>2.4044834307992202</v>
      </c>
    </row>
    <row r="42" spans="1:10" outlineLevel="1" x14ac:dyDescent="0.25">
      <c r="A42" s="5" t="s">
        <v>70</v>
      </c>
      <c r="B42" s="4" t="s">
        <v>71</v>
      </c>
      <c r="C42" s="6">
        <v>1314.62</v>
      </c>
      <c r="D42" s="35">
        <v>1601.38</v>
      </c>
      <c r="E42" s="35">
        <v>2108.63</v>
      </c>
      <c r="F42" s="53">
        <v>10220.280000000001</v>
      </c>
      <c r="G42" s="49">
        <v>10220.280000000001</v>
      </c>
      <c r="H42" s="35">
        <v>2100</v>
      </c>
      <c r="I42" s="10">
        <f t="shared" si="1"/>
        <v>0.20547382263499628</v>
      </c>
      <c r="J42" s="21">
        <f t="shared" si="2"/>
        <v>1.3113689442855536</v>
      </c>
    </row>
    <row r="43" spans="1:10" ht="25.5" outlineLevel="1" x14ac:dyDescent="0.25">
      <c r="A43" s="5" t="s">
        <v>72</v>
      </c>
      <c r="B43" s="4" t="s">
        <v>73</v>
      </c>
      <c r="C43" s="6">
        <v>1240.31</v>
      </c>
      <c r="D43" s="35">
        <v>1334.37</v>
      </c>
      <c r="E43" s="35">
        <v>1230.49</v>
      </c>
      <c r="F43" s="53">
        <v>9195.14</v>
      </c>
      <c r="G43" s="49">
        <v>9195.14</v>
      </c>
      <c r="H43" s="35">
        <v>1193.26</v>
      </c>
      <c r="I43" s="10">
        <f t="shared" si="1"/>
        <v>0.12977072670997941</v>
      </c>
      <c r="J43" s="21">
        <f t="shared" si="2"/>
        <v>0.89424972084204535</v>
      </c>
    </row>
    <row r="44" spans="1:10" s="17" customFormat="1" ht="14.25" x14ac:dyDescent="0.2">
      <c r="A44" s="3" t="s">
        <v>74</v>
      </c>
      <c r="B44" s="14" t="s">
        <v>75</v>
      </c>
      <c r="C44" s="15">
        <f>D45+D46</f>
        <v>2741.86</v>
      </c>
      <c r="D44" s="34">
        <f>D45+D46</f>
        <v>2741.86</v>
      </c>
      <c r="E44" s="34">
        <f>E45+E46</f>
        <v>3393.28</v>
      </c>
      <c r="F44" s="54">
        <f>F45+F46</f>
        <v>19237.23</v>
      </c>
      <c r="G44" s="50">
        <f>G45+G46</f>
        <v>59981.36</v>
      </c>
      <c r="H44" s="34">
        <f>H45+H46</f>
        <v>5584.65</v>
      </c>
      <c r="I44" s="16">
        <f>H44/G44</f>
        <v>9.3106425062719475E-2</v>
      </c>
      <c r="J44" s="20">
        <f t="shared" si="2"/>
        <v>2.0368107780849494</v>
      </c>
    </row>
    <row r="45" spans="1:10" outlineLevel="1" x14ac:dyDescent="0.25">
      <c r="A45" s="5" t="s">
        <v>76</v>
      </c>
      <c r="B45" s="4" t="s">
        <v>77</v>
      </c>
      <c r="C45" s="6">
        <v>2872.91</v>
      </c>
      <c r="D45" s="35">
        <v>2741.86</v>
      </c>
      <c r="E45" s="35">
        <v>0</v>
      </c>
      <c r="F45" s="53"/>
      <c r="G45" s="49">
        <v>40612.43</v>
      </c>
      <c r="H45" s="35">
        <v>0</v>
      </c>
      <c r="I45" s="10" t="s">
        <v>92</v>
      </c>
      <c r="J45" s="21">
        <f t="shared" si="2"/>
        <v>0</v>
      </c>
    </row>
    <row r="46" spans="1:10" outlineLevel="1" x14ac:dyDescent="0.25">
      <c r="A46" s="5" t="s">
        <v>78</v>
      </c>
      <c r="B46" s="4" t="s">
        <v>79</v>
      </c>
      <c r="C46" s="6">
        <v>0</v>
      </c>
      <c r="D46" s="35">
        <v>0</v>
      </c>
      <c r="E46" s="35">
        <v>3393.28</v>
      </c>
      <c r="F46" s="53">
        <v>19237.23</v>
      </c>
      <c r="G46" s="49">
        <v>19368.93</v>
      </c>
      <c r="H46" s="35">
        <v>5584.65</v>
      </c>
      <c r="I46" s="10">
        <f t="shared" si="1"/>
        <v>0.28833033110244083</v>
      </c>
      <c r="J46" s="21" t="s">
        <v>92</v>
      </c>
    </row>
    <row r="47" spans="1:10" s="17" customFormat="1" ht="14.25" x14ac:dyDescent="0.2">
      <c r="A47" s="3" t="s">
        <v>80</v>
      </c>
      <c r="B47" s="14" t="s">
        <v>81</v>
      </c>
      <c r="C47" s="15">
        <f>D48</f>
        <v>1354.73</v>
      </c>
      <c r="D47" s="34">
        <f>D48</f>
        <v>1354.73</v>
      </c>
      <c r="E47" s="34">
        <f>E48</f>
        <v>2685.36</v>
      </c>
      <c r="F47" s="54">
        <f>F48</f>
        <v>11144.45</v>
      </c>
      <c r="G47" s="50">
        <f>G48</f>
        <v>11144.45</v>
      </c>
      <c r="H47" s="34">
        <f>H48</f>
        <v>2479.87</v>
      </c>
      <c r="I47" s="16">
        <f>H47/G47</f>
        <v>0.22252062685910923</v>
      </c>
      <c r="J47" s="20">
        <f>H47/D47</f>
        <v>1.830527116104316</v>
      </c>
    </row>
    <row r="48" spans="1:10" outlineLevel="1" x14ac:dyDescent="0.25">
      <c r="A48" s="5" t="s">
        <v>82</v>
      </c>
      <c r="B48" s="4" t="s">
        <v>83</v>
      </c>
      <c r="C48" s="6">
        <v>1182.33</v>
      </c>
      <c r="D48" s="35">
        <v>1354.73</v>
      </c>
      <c r="E48" s="35">
        <v>2685.36</v>
      </c>
      <c r="F48" s="53">
        <v>11144.45</v>
      </c>
      <c r="G48" s="49">
        <v>11144.45</v>
      </c>
      <c r="H48" s="35">
        <v>2479.87</v>
      </c>
      <c r="I48" s="10">
        <f t="shared" si="1"/>
        <v>0.22252062685910923</v>
      </c>
      <c r="J48" s="21">
        <f>H48/D48</f>
        <v>1.830527116104316</v>
      </c>
    </row>
    <row r="49" spans="1:10" ht="38.25" outlineLevel="1" x14ac:dyDescent="0.25">
      <c r="A49" s="3" t="s">
        <v>90</v>
      </c>
      <c r="B49" s="14">
        <v>1300</v>
      </c>
      <c r="C49" s="15">
        <f>D50</f>
        <v>0</v>
      </c>
      <c r="D49" s="36">
        <v>0</v>
      </c>
      <c r="E49" s="36">
        <v>0</v>
      </c>
      <c r="F49" s="55"/>
      <c r="G49" s="51">
        <v>0</v>
      </c>
      <c r="H49" s="36">
        <v>0</v>
      </c>
      <c r="I49" s="16" t="s">
        <v>92</v>
      </c>
      <c r="J49" s="20" t="s">
        <v>92</v>
      </c>
    </row>
    <row r="50" spans="1:10" ht="25.5" outlineLevel="1" x14ac:dyDescent="0.25">
      <c r="A50" s="5" t="s">
        <v>91</v>
      </c>
      <c r="B50" s="4">
        <v>1301</v>
      </c>
      <c r="C50" s="6">
        <v>0</v>
      </c>
      <c r="D50" s="35">
        <v>0</v>
      </c>
      <c r="E50" s="35">
        <v>0</v>
      </c>
      <c r="F50" s="53"/>
      <c r="G50" s="49">
        <v>0</v>
      </c>
      <c r="H50" s="35">
        <v>0</v>
      </c>
      <c r="I50" s="10">
        <v>0</v>
      </c>
      <c r="J50" s="21" t="s">
        <v>92</v>
      </c>
    </row>
    <row r="51" spans="1:10" s="17" customFormat="1" ht="12.75" customHeight="1" x14ac:dyDescent="0.2">
      <c r="A51" s="75" t="s">
        <v>84</v>
      </c>
      <c r="B51" s="75"/>
      <c r="C51" s="23">
        <f>D47+D44+D38+D36+D29+D24+D20+D16+D14+D6+D49</f>
        <v>134494.65</v>
      </c>
      <c r="D51" s="37">
        <f>D47+D44+D38+D36+D29+D24+D20+D16+D14+D6+D49</f>
        <v>134494.65</v>
      </c>
      <c r="E51" s="37">
        <f>E47+E44+E38+E36+E29+E24+E20+E16+E14+E6+E49</f>
        <v>156961.75</v>
      </c>
      <c r="F51" s="56">
        <f>F47+F44+F38+F36+F29+F24+F20+F16+F14+F6+F49</f>
        <v>1959682.28</v>
      </c>
      <c r="G51" s="57">
        <f>G47+G44+G38+G36+G29+G24+G20+G16+G14+G6+G49</f>
        <v>2095931.7500000002</v>
      </c>
      <c r="H51" s="37">
        <f>H47+H44+H38+H36+H29+H24+H20+H16+H14+H6+H49</f>
        <v>360979.73999999993</v>
      </c>
      <c r="I51" s="18">
        <f>H51/G51</f>
        <v>0.17222876651398591</v>
      </c>
      <c r="J51" s="20">
        <f>H51/D51</f>
        <v>2.6839709981028981</v>
      </c>
    </row>
    <row r="52" spans="1:10" ht="12.75" customHeight="1" x14ac:dyDescent="0.25">
      <c r="A52" s="1"/>
      <c r="B52" s="1"/>
      <c r="C52" s="7"/>
      <c r="D52" s="38"/>
      <c r="E52" s="38"/>
      <c r="F52" s="38"/>
      <c r="G52" s="39"/>
      <c r="H52" s="39"/>
      <c r="I52" s="11"/>
      <c r="J52" s="19"/>
    </row>
    <row r="53" spans="1:10" x14ac:dyDescent="0.25">
      <c r="A53" s="76"/>
      <c r="B53" s="76"/>
      <c r="C53" s="76"/>
      <c r="D53" s="76"/>
      <c r="E53" s="76"/>
      <c r="F53" s="76"/>
      <c r="G53" s="76"/>
      <c r="H53" s="40"/>
      <c r="I53" s="12"/>
      <c r="J53" s="19"/>
    </row>
  </sheetData>
  <mergeCells count="12">
    <mergeCell ref="A1:H1"/>
    <mergeCell ref="A3:I3"/>
    <mergeCell ref="A2:J2"/>
    <mergeCell ref="A51:B51"/>
    <mergeCell ref="A53:G53"/>
    <mergeCell ref="C4:C5"/>
    <mergeCell ref="J4:J5"/>
    <mergeCell ref="A4:A5"/>
    <mergeCell ref="B4:B5"/>
    <mergeCell ref="D4:D5"/>
    <mergeCell ref="F4:I4"/>
    <mergeCell ref="E4:E5"/>
  </mergeCells>
  <pageMargins left="0.59055118110236227" right="0.59055118110236227" top="0.59055118110236227" bottom="0.59055118110236227" header="0.39370078740157483" footer="0.39370078740157483"/>
  <pageSetup paperSize="9" scale="71" fitToHeight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I36"/>
  <sheetViews>
    <sheetView topLeftCell="A19" zoomScale="110" zoomScaleNormal="110" workbookViewId="0">
      <selection activeCell="A19" sqref="A1:XFD1048576"/>
    </sheetView>
  </sheetViews>
  <sheetFormatPr defaultRowHeight="15" x14ac:dyDescent="0.25"/>
  <cols>
    <col min="1" max="1" width="29" style="28" customWidth="1"/>
    <col min="2" max="2" width="15.7109375" style="29" hidden="1" customWidth="1"/>
    <col min="3" max="3" width="15.7109375" style="29" customWidth="1"/>
    <col min="4" max="5" width="16.5703125" style="28" customWidth="1"/>
    <col min="6" max="6" width="14.140625" style="28" customWidth="1"/>
    <col min="7" max="7" width="12" style="28" customWidth="1"/>
    <col min="8" max="8" width="15.5703125" style="30" customWidth="1"/>
    <col min="9" max="16384" width="9.140625" style="28"/>
  </cols>
  <sheetData>
    <row r="2" spans="1:8" ht="31.5" customHeight="1" x14ac:dyDescent="0.25">
      <c r="A2" s="88" t="s">
        <v>127</v>
      </c>
      <c r="B2" s="88"/>
      <c r="C2" s="88"/>
      <c r="D2" s="88"/>
      <c r="E2" s="88"/>
      <c r="F2" s="88"/>
      <c r="G2" s="88"/>
      <c r="H2" s="88"/>
    </row>
    <row r="4" spans="1:8" ht="24.75" customHeight="1" x14ac:dyDescent="0.25">
      <c r="A4" s="90" t="s">
        <v>0</v>
      </c>
      <c r="B4" s="77" t="s">
        <v>117</v>
      </c>
      <c r="C4" s="77" t="s">
        <v>125</v>
      </c>
      <c r="D4" s="92" t="s">
        <v>126</v>
      </c>
      <c r="E4" s="93"/>
      <c r="F4" s="94"/>
      <c r="G4" s="86" t="s">
        <v>94</v>
      </c>
      <c r="H4" s="86" t="s">
        <v>88</v>
      </c>
    </row>
    <row r="5" spans="1:8" ht="34.5" customHeight="1" x14ac:dyDescent="0.25">
      <c r="A5" s="91"/>
      <c r="B5" s="89"/>
      <c r="C5" s="89"/>
      <c r="D5" s="24" t="s">
        <v>129</v>
      </c>
      <c r="E5" s="24" t="s">
        <v>85</v>
      </c>
      <c r="F5" s="24" t="s">
        <v>87</v>
      </c>
      <c r="G5" s="91"/>
      <c r="H5" s="87"/>
    </row>
    <row r="6" spans="1:8" x14ac:dyDescent="0.25">
      <c r="A6" s="5" t="s">
        <v>95</v>
      </c>
      <c r="B6" s="26">
        <v>61171.79</v>
      </c>
      <c r="C6" s="26">
        <v>70646.070000000007</v>
      </c>
      <c r="D6" s="59">
        <v>1356247.9</v>
      </c>
      <c r="E6" s="6">
        <v>1420450.86</v>
      </c>
      <c r="F6" s="6">
        <v>275842.55</v>
      </c>
      <c r="G6" s="31">
        <f>F6/E6</f>
        <v>0.19419365904709998</v>
      </c>
      <c r="H6" s="32">
        <f>F6/C6</f>
        <v>3.9045703462344044</v>
      </c>
    </row>
    <row r="7" spans="1:8" ht="25.5" x14ac:dyDescent="0.25">
      <c r="A7" s="5" t="s">
        <v>96</v>
      </c>
      <c r="B7" s="26">
        <v>4204.37</v>
      </c>
      <c r="C7" s="26">
        <v>5078.6499999999996</v>
      </c>
      <c r="D7" s="60">
        <v>25103.1</v>
      </c>
      <c r="E7" s="6">
        <v>25371.91</v>
      </c>
      <c r="F7" s="6">
        <v>4048.75</v>
      </c>
      <c r="G7" s="31">
        <f t="shared" ref="G7:G28" si="0">F7/E7</f>
        <v>0.15957608236825688</v>
      </c>
      <c r="H7" s="32">
        <f>F7/C7</f>
        <v>0.79720988845460905</v>
      </c>
    </row>
    <row r="8" spans="1:8" x14ac:dyDescent="0.25">
      <c r="A8" s="5" t="s">
        <v>97</v>
      </c>
      <c r="B8" s="26">
        <v>6880.02</v>
      </c>
      <c r="C8" s="26">
        <v>10081.67</v>
      </c>
      <c r="D8" s="59">
        <v>55458.99</v>
      </c>
      <c r="E8" s="6">
        <v>55458.99</v>
      </c>
      <c r="F8" s="6">
        <v>11421.16</v>
      </c>
      <c r="G8" s="31">
        <f t="shared" si="0"/>
        <v>0.2059388387707746</v>
      </c>
      <c r="H8" s="32">
        <f t="shared" ref="H8:H28" si="1">F8/C8</f>
        <v>1.132863900524417</v>
      </c>
    </row>
    <row r="9" spans="1:8" ht="38.25" x14ac:dyDescent="0.25">
      <c r="A9" s="65" t="s">
        <v>98</v>
      </c>
      <c r="B9" s="26">
        <v>26.84</v>
      </c>
      <c r="C9" s="26">
        <v>395.12</v>
      </c>
      <c r="D9" s="59">
        <v>2198.27</v>
      </c>
      <c r="E9" s="6">
        <v>2198.27</v>
      </c>
      <c r="F9" s="6">
        <v>0</v>
      </c>
      <c r="G9" s="31">
        <f t="shared" si="0"/>
        <v>0</v>
      </c>
      <c r="H9" s="32">
        <f t="shared" si="1"/>
        <v>0</v>
      </c>
    </row>
    <row r="10" spans="1:8" ht="38.25" x14ac:dyDescent="0.25">
      <c r="A10" s="5" t="s">
        <v>99</v>
      </c>
      <c r="B10" s="26">
        <v>1161.57</v>
      </c>
      <c r="C10" s="26">
        <v>1610.68</v>
      </c>
      <c r="D10" s="59">
        <v>23606.54</v>
      </c>
      <c r="E10" s="6">
        <v>23606.54</v>
      </c>
      <c r="F10" s="6">
        <v>1602.83</v>
      </c>
      <c r="G10" s="31">
        <f t="shared" si="0"/>
        <v>6.7897709702480741E-2</v>
      </c>
      <c r="H10" s="32">
        <f t="shared" si="1"/>
        <v>0.99512628206720133</v>
      </c>
    </row>
    <row r="11" spans="1:8" x14ac:dyDescent="0.25">
      <c r="A11" s="65" t="s">
        <v>100</v>
      </c>
      <c r="B11" s="26">
        <v>1602.23</v>
      </c>
      <c r="C11" s="26">
        <v>3865.07</v>
      </c>
      <c r="D11" s="59">
        <v>25403.23</v>
      </c>
      <c r="E11" s="6">
        <v>25665.96</v>
      </c>
      <c r="F11" s="6">
        <v>3858.49</v>
      </c>
      <c r="G11" s="31">
        <f t="shared" si="0"/>
        <v>0.15033491831203663</v>
      </c>
      <c r="H11" s="32">
        <f t="shared" si="1"/>
        <v>0.99829757287707588</v>
      </c>
    </row>
    <row r="12" spans="1:8" ht="25.5" x14ac:dyDescent="0.25">
      <c r="A12" s="5" t="s">
        <v>101</v>
      </c>
      <c r="B12" s="26">
        <v>1510.69</v>
      </c>
      <c r="C12" s="26">
        <v>1727.54</v>
      </c>
      <c r="D12" s="6">
        <v>0</v>
      </c>
      <c r="E12" s="6">
        <v>0</v>
      </c>
      <c r="F12" s="6">
        <v>0</v>
      </c>
      <c r="G12" s="31" t="s">
        <v>92</v>
      </c>
      <c r="H12" s="32">
        <f t="shared" si="1"/>
        <v>0</v>
      </c>
    </row>
    <row r="13" spans="1:8" ht="25.5" x14ac:dyDescent="0.25">
      <c r="A13" s="5" t="s">
        <v>102</v>
      </c>
      <c r="B13" s="26">
        <v>2872.91</v>
      </c>
      <c r="C13" s="26">
        <v>3393.28</v>
      </c>
      <c r="D13" s="60">
        <v>18219.03</v>
      </c>
      <c r="E13" s="6">
        <v>18350.73</v>
      </c>
      <c r="F13" s="6">
        <v>5584.65</v>
      </c>
      <c r="G13" s="31">
        <f t="shared" si="0"/>
        <v>0.30432849265397072</v>
      </c>
      <c r="H13" s="32">
        <f t="shared" si="1"/>
        <v>1.6457969869860427</v>
      </c>
    </row>
    <row r="14" spans="1:8" ht="25.5" x14ac:dyDescent="0.25">
      <c r="A14" s="65" t="s">
        <v>103</v>
      </c>
      <c r="B14" s="26">
        <v>253.05</v>
      </c>
      <c r="C14" s="26">
        <v>3480</v>
      </c>
      <c r="D14" s="59">
        <v>26070.73</v>
      </c>
      <c r="E14" s="6">
        <v>26070.73</v>
      </c>
      <c r="F14" s="6">
        <v>3609.26</v>
      </c>
      <c r="G14" s="31">
        <f t="shared" si="0"/>
        <v>0.13844107932535837</v>
      </c>
      <c r="H14" s="32">
        <f t="shared" si="1"/>
        <v>1.0371436781609196</v>
      </c>
    </row>
    <row r="15" spans="1:8" ht="25.5" x14ac:dyDescent="0.25">
      <c r="A15" s="5" t="s">
        <v>104</v>
      </c>
      <c r="B15" s="26">
        <v>124.4</v>
      </c>
      <c r="C15" s="26">
        <v>165.45</v>
      </c>
      <c r="D15" s="59">
        <v>5307.08</v>
      </c>
      <c r="E15" s="6">
        <v>5307.08</v>
      </c>
      <c r="F15" s="6">
        <v>330.79</v>
      </c>
      <c r="G15" s="31">
        <f t="shared" si="0"/>
        <v>6.2329944150078767E-2</v>
      </c>
      <c r="H15" s="32">
        <f t="shared" si="1"/>
        <v>1.9993351465699609</v>
      </c>
    </row>
    <row r="16" spans="1:8" ht="25.5" x14ac:dyDescent="0.25">
      <c r="A16" s="65" t="s">
        <v>105</v>
      </c>
      <c r="B16" s="26">
        <v>0</v>
      </c>
      <c r="C16" s="26">
        <v>25</v>
      </c>
      <c r="D16" s="59">
        <v>30</v>
      </c>
      <c r="E16" s="6">
        <v>30</v>
      </c>
      <c r="F16" s="6">
        <v>0</v>
      </c>
      <c r="G16" s="31">
        <f t="shared" si="0"/>
        <v>0</v>
      </c>
      <c r="H16" s="32">
        <f t="shared" si="1"/>
        <v>0</v>
      </c>
    </row>
    <row r="17" spans="1:9" ht="38.25" x14ac:dyDescent="0.25">
      <c r="A17" s="5" t="s">
        <v>106</v>
      </c>
      <c r="B17" s="26">
        <v>191.24</v>
      </c>
      <c r="C17" s="26">
        <v>518.96</v>
      </c>
      <c r="D17" s="59">
        <v>18037.900000000001</v>
      </c>
      <c r="E17" s="6">
        <v>30624.58</v>
      </c>
      <c r="F17" s="6">
        <v>283.52</v>
      </c>
      <c r="G17" s="31">
        <f t="shared" si="0"/>
        <v>9.2579228841668994E-3</v>
      </c>
      <c r="H17" s="32">
        <f t="shared" si="1"/>
        <v>0.54632341606289492</v>
      </c>
    </row>
    <row r="18" spans="1:9" ht="25.5" x14ac:dyDescent="0.25">
      <c r="A18" s="65" t="s">
        <v>107</v>
      </c>
      <c r="B18" s="26">
        <v>420</v>
      </c>
      <c r="C18" s="26">
        <v>0</v>
      </c>
      <c r="D18" s="59">
        <v>7292.67</v>
      </c>
      <c r="E18" s="6">
        <v>7292.67</v>
      </c>
      <c r="F18" s="6">
        <v>0</v>
      </c>
      <c r="G18" s="31">
        <f t="shared" si="0"/>
        <v>0</v>
      </c>
      <c r="H18" s="32" t="s">
        <v>92</v>
      </c>
    </row>
    <row r="19" spans="1:9" ht="25.5" x14ac:dyDescent="0.25">
      <c r="A19" s="5" t="s">
        <v>108</v>
      </c>
      <c r="B19" s="26">
        <v>85.68</v>
      </c>
      <c r="C19" s="26">
        <v>1000.09</v>
      </c>
      <c r="D19" s="59">
        <v>26530.19</v>
      </c>
      <c r="E19" s="6">
        <v>27415.49</v>
      </c>
      <c r="F19" s="6">
        <v>0</v>
      </c>
      <c r="G19" s="31">
        <f t="shared" si="0"/>
        <v>0</v>
      </c>
      <c r="H19" s="32">
        <f t="shared" si="1"/>
        <v>0</v>
      </c>
    </row>
    <row r="20" spans="1:9" ht="38.25" x14ac:dyDescent="0.25">
      <c r="A20" s="5" t="s">
        <v>128</v>
      </c>
      <c r="B20" s="26"/>
      <c r="C20" s="26">
        <v>0</v>
      </c>
      <c r="D20" s="59">
        <v>202257.7</v>
      </c>
      <c r="E20" s="6">
        <v>206528.93</v>
      </c>
      <c r="F20" s="6">
        <v>27591.38</v>
      </c>
      <c r="G20" s="31">
        <f t="shared" si="0"/>
        <v>0.13359571465363232</v>
      </c>
      <c r="H20" s="32" t="s">
        <v>92</v>
      </c>
    </row>
    <row r="21" spans="1:9" ht="25.5" x14ac:dyDescent="0.25">
      <c r="A21" s="5" t="s">
        <v>109</v>
      </c>
      <c r="B21" s="26">
        <v>18318.21</v>
      </c>
      <c r="C21" s="26">
        <v>35456.39</v>
      </c>
      <c r="D21" s="6">
        <v>0</v>
      </c>
      <c r="E21" s="6"/>
      <c r="F21" s="6"/>
      <c r="G21" s="31" t="s">
        <v>92</v>
      </c>
      <c r="H21" s="32">
        <f t="shared" si="1"/>
        <v>0</v>
      </c>
    </row>
    <row r="22" spans="1:9" ht="25.5" x14ac:dyDescent="0.25">
      <c r="A22" s="5" t="s">
        <v>113</v>
      </c>
      <c r="B22" s="26">
        <v>0</v>
      </c>
      <c r="C22" s="26">
        <v>0</v>
      </c>
      <c r="D22" s="59">
        <v>8696.81</v>
      </c>
      <c r="E22" s="6">
        <v>8696.81</v>
      </c>
      <c r="F22" s="6">
        <v>0</v>
      </c>
      <c r="G22" s="31">
        <f t="shared" si="0"/>
        <v>0</v>
      </c>
      <c r="H22" s="32" t="s">
        <v>92</v>
      </c>
    </row>
    <row r="23" spans="1:9" ht="25.5" x14ac:dyDescent="0.25">
      <c r="A23" s="5" t="s">
        <v>110</v>
      </c>
      <c r="B23" s="26">
        <v>228.85</v>
      </c>
      <c r="C23" s="26">
        <v>105.68</v>
      </c>
      <c r="D23" s="6">
        <v>0</v>
      </c>
      <c r="E23" s="6">
        <v>0</v>
      </c>
      <c r="F23" s="6">
        <v>0</v>
      </c>
      <c r="G23" s="31" t="s">
        <v>92</v>
      </c>
      <c r="H23" s="32">
        <f t="shared" si="1"/>
        <v>0</v>
      </c>
    </row>
    <row r="24" spans="1:9" ht="25.5" x14ac:dyDescent="0.25">
      <c r="A24" s="5" t="s">
        <v>111</v>
      </c>
      <c r="B24" s="26">
        <v>0</v>
      </c>
      <c r="C24" s="26">
        <v>0</v>
      </c>
      <c r="D24" s="6">
        <v>0</v>
      </c>
      <c r="E24" s="6">
        <v>7528.16</v>
      </c>
      <c r="F24" s="6">
        <v>0</v>
      </c>
      <c r="G24" s="31">
        <f t="shared" si="0"/>
        <v>0</v>
      </c>
      <c r="H24" s="32" t="s">
        <v>92</v>
      </c>
    </row>
    <row r="25" spans="1:9" ht="25.5" x14ac:dyDescent="0.25">
      <c r="A25" s="5" t="s">
        <v>112</v>
      </c>
      <c r="B25" s="26">
        <v>0</v>
      </c>
      <c r="C25" s="26">
        <v>0</v>
      </c>
      <c r="D25" s="59">
        <v>129</v>
      </c>
      <c r="E25" s="6">
        <v>129</v>
      </c>
      <c r="F25" s="6">
        <v>0</v>
      </c>
      <c r="G25" s="31">
        <f t="shared" si="0"/>
        <v>0</v>
      </c>
      <c r="H25" s="32" t="s">
        <v>92</v>
      </c>
    </row>
    <row r="26" spans="1:9" ht="25.5" x14ac:dyDescent="0.25">
      <c r="A26" s="5" t="s">
        <v>114</v>
      </c>
      <c r="B26" s="26">
        <v>0</v>
      </c>
      <c r="C26" s="26">
        <v>0</v>
      </c>
      <c r="D26" s="59">
        <v>6085.64</v>
      </c>
      <c r="E26" s="6">
        <v>6085.64</v>
      </c>
      <c r="F26" s="6">
        <v>1803.19</v>
      </c>
      <c r="G26" s="31">
        <f t="shared" si="0"/>
        <v>0.29630244312841375</v>
      </c>
      <c r="H26" s="32" t="s">
        <v>92</v>
      </c>
    </row>
    <row r="27" spans="1:9" ht="25.5" x14ac:dyDescent="0.25">
      <c r="A27" s="5" t="s">
        <v>93</v>
      </c>
      <c r="B27" s="26">
        <v>17140.7</v>
      </c>
      <c r="C27" s="26">
        <v>19412.099999999999</v>
      </c>
      <c r="D27" s="6">
        <v>153007.5</v>
      </c>
      <c r="E27" s="6">
        <v>199119.4</v>
      </c>
      <c r="F27" s="6">
        <v>25003.17</v>
      </c>
      <c r="G27" s="31">
        <f t="shared" si="0"/>
        <v>0.12556872911429021</v>
      </c>
      <c r="H27" s="32">
        <f t="shared" si="1"/>
        <v>1.2880198432936159</v>
      </c>
    </row>
    <row r="28" spans="1:9" x14ac:dyDescent="0.25">
      <c r="A28" s="25" t="s">
        <v>84</v>
      </c>
      <c r="B28" s="27">
        <f>B27+B25+B24+B23+B22+B21+B19+B18+B17+B16+B15+B14+B13+B12+B11+B10+B9+B8+B7+B6</f>
        <v>116192.55</v>
      </c>
      <c r="C28" s="27">
        <f>C27+C25+C24+C23+C22+C21+C19+C18+C17+C16+C15+C14+C13+C12+C11+C10+C9+C8+C7+C6+C26+C20</f>
        <v>156961.75</v>
      </c>
      <c r="D28" s="27">
        <f>D27+D25+D24+D23+D22+D21+D19+D18+D17+D16+D15+D14+D13+D12+D11+D10+D9+D8+D7+D6+D26+D20</f>
        <v>1959682.2799999998</v>
      </c>
      <c r="E28" s="27">
        <f>E27+E25+E24+E23+E22+E21+E19+E18+E17+E16+E15+E14+E13+E12+E11+E10+E9+E8+E7+E6+E26+E20</f>
        <v>2095931.75</v>
      </c>
      <c r="F28" s="27">
        <f>F27+F25+F24+F23+F22+F21+F19+F18+F17+F16+F15+F14+F13+F12+F11+F10+F9+F8+F7+F6+F26+F20</f>
        <v>360979.74</v>
      </c>
      <c r="G28" s="70">
        <f t="shared" si="0"/>
        <v>0.17222876651398597</v>
      </c>
      <c r="H28" s="32">
        <f t="shared" si="1"/>
        <v>2.2997943129456697</v>
      </c>
    </row>
    <row r="30" spans="1:9" x14ac:dyDescent="0.25">
      <c r="A30" s="61" t="s">
        <v>130</v>
      </c>
      <c r="D30" s="62">
        <f>D28-D27</f>
        <v>1806674.7799999998</v>
      </c>
      <c r="E30" s="62">
        <f>E28-E27</f>
        <v>1896812.35</v>
      </c>
      <c r="F30" s="58"/>
    </row>
    <row r="32" spans="1:9" x14ac:dyDescent="0.25">
      <c r="A32" s="66" t="s">
        <v>132</v>
      </c>
      <c r="C32" s="29">
        <f>C6+C7+C8+C10+C12+C13+C15+C17+C19+C20+C21+C22+C23+C24+C25+C26</f>
        <v>129784.45999999998</v>
      </c>
      <c r="D32" s="29">
        <f t="shared" ref="D32:F32" si="2">D6+D7+D8+D10+D12+D13+D15+D17+D19+D20+D21+D22+D23+D24+D25+D26</f>
        <v>1745679.88</v>
      </c>
      <c r="E32" s="29">
        <f t="shared" si="2"/>
        <v>1835554.72</v>
      </c>
      <c r="F32" s="29">
        <f t="shared" si="2"/>
        <v>328508.82</v>
      </c>
      <c r="G32" s="68">
        <f>F32/E32</f>
        <v>0.17896977759399077</v>
      </c>
      <c r="H32" s="30">
        <f>F32/F28</f>
        <v>0.91004780489896753</v>
      </c>
      <c r="I32" s="69">
        <f>E32/E28</f>
        <v>0.87577027257686224</v>
      </c>
    </row>
    <row r="33" spans="1:9" x14ac:dyDescent="0.25">
      <c r="A33" s="67" t="s">
        <v>131</v>
      </c>
      <c r="C33" s="29">
        <f>C18+C16+C14+C9+C11</f>
        <v>7765.1900000000005</v>
      </c>
      <c r="D33" s="29">
        <f t="shared" ref="D33:F33" si="3">D18+D16+D14+D9+D11</f>
        <v>60994.899999999994</v>
      </c>
      <c r="E33" s="29">
        <f t="shared" si="3"/>
        <v>61257.63</v>
      </c>
      <c r="F33" s="29">
        <f t="shared" si="3"/>
        <v>7467.75</v>
      </c>
      <c r="G33" s="68">
        <f>F33/E33</f>
        <v>0.1219072628177094</v>
      </c>
      <c r="H33" s="30">
        <f>F33/F28</f>
        <v>2.0687449107254608E-2</v>
      </c>
      <c r="I33" s="69">
        <f>E33/E28</f>
        <v>2.9226920199095223E-2</v>
      </c>
    </row>
    <row r="34" spans="1:9" x14ac:dyDescent="0.25">
      <c r="H34" s="30">
        <f>F27/F28</f>
        <v>6.9264745993777924E-2</v>
      </c>
      <c r="I34" s="69">
        <f>E27/E28</f>
        <v>9.5002807224042474E-2</v>
      </c>
    </row>
    <row r="35" spans="1:9" x14ac:dyDescent="0.25">
      <c r="C35" s="29">
        <f>C33+C32</f>
        <v>137549.64999999997</v>
      </c>
      <c r="D35" s="29">
        <f t="shared" ref="D35:F35" si="4">D33+D32</f>
        <v>1806674.7799999998</v>
      </c>
      <c r="E35" s="29">
        <f t="shared" si="4"/>
        <v>1896812.3499999999</v>
      </c>
      <c r="F35" s="29">
        <f t="shared" si="4"/>
        <v>335976.57</v>
      </c>
    </row>
    <row r="36" spans="1:9" x14ac:dyDescent="0.25">
      <c r="C36" s="29">
        <f>C35+C27</f>
        <v>156961.74999999997</v>
      </c>
      <c r="D36" s="29">
        <f t="shared" ref="D36:F36" si="5">D35+D27</f>
        <v>1959682.2799999998</v>
      </c>
      <c r="E36" s="29">
        <f t="shared" si="5"/>
        <v>2095931.7499999998</v>
      </c>
      <c r="F36" s="29">
        <f t="shared" si="5"/>
        <v>360979.74</v>
      </c>
    </row>
  </sheetData>
  <mergeCells count="7">
    <mergeCell ref="H4:H5"/>
    <mergeCell ref="A2:H2"/>
    <mergeCell ref="B4:B5"/>
    <mergeCell ref="A4:A5"/>
    <mergeCell ref="D4:F4"/>
    <mergeCell ref="G4:G5"/>
    <mergeCell ref="C4:C5"/>
  </mergeCells>
  <pageMargins left="0.70866141732283472" right="0.11811023622047245" top="0.74803149606299213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6888-8DC1-4549-B953-BD3BDA2540EA}">
  <dimension ref="A2:I38"/>
  <sheetViews>
    <sheetView tabSelected="1" workbookViewId="0">
      <selection activeCell="A4" sqref="A4:G30"/>
    </sheetView>
  </sheetViews>
  <sheetFormatPr defaultRowHeight="15" x14ac:dyDescent="0.25"/>
  <cols>
    <col min="1" max="1" width="29" style="28" customWidth="1"/>
    <col min="2" max="3" width="15.7109375" style="29" hidden="1" customWidth="1"/>
    <col min="4" max="4" width="16.5703125" style="28" hidden="1" customWidth="1"/>
    <col min="5" max="5" width="16.5703125" style="28" customWidth="1"/>
    <col min="6" max="6" width="14.140625" style="28" customWidth="1"/>
    <col min="7" max="7" width="12" style="28" customWidth="1"/>
    <col min="8" max="8" width="15.5703125" style="30" hidden="1" customWidth="1"/>
    <col min="9" max="16384" width="9.140625" style="28"/>
  </cols>
  <sheetData>
    <row r="2" spans="1:8" ht="31.5" customHeight="1" x14ac:dyDescent="0.25">
      <c r="A2" s="88" t="s">
        <v>127</v>
      </c>
      <c r="B2" s="88"/>
      <c r="C2" s="88"/>
      <c r="D2" s="88"/>
      <c r="E2" s="88"/>
      <c r="F2" s="88"/>
      <c r="G2" s="88"/>
      <c r="H2" s="88"/>
    </row>
    <row r="4" spans="1:8" ht="24.75" customHeight="1" x14ac:dyDescent="0.25">
      <c r="A4" s="90" t="s">
        <v>0</v>
      </c>
      <c r="B4" s="77" t="s">
        <v>117</v>
      </c>
      <c r="C4" s="77" t="s">
        <v>125</v>
      </c>
      <c r="D4" s="92" t="s">
        <v>126</v>
      </c>
      <c r="E4" s="93"/>
      <c r="F4" s="94"/>
      <c r="G4" s="86" t="s">
        <v>94</v>
      </c>
      <c r="H4" s="86" t="s">
        <v>88</v>
      </c>
    </row>
    <row r="5" spans="1:8" ht="34.5" customHeight="1" x14ac:dyDescent="0.25">
      <c r="A5" s="91"/>
      <c r="B5" s="89"/>
      <c r="C5" s="89"/>
      <c r="D5" s="24" t="s">
        <v>129</v>
      </c>
      <c r="E5" s="24" t="s">
        <v>85</v>
      </c>
      <c r="F5" s="24" t="s">
        <v>87</v>
      </c>
      <c r="G5" s="91"/>
      <c r="H5" s="87"/>
    </row>
    <row r="6" spans="1:8" ht="34.5" customHeight="1" x14ac:dyDescent="0.25">
      <c r="A6" s="64" t="s">
        <v>133</v>
      </c>
      <c r="B6" s="63"/>
      <c r="C6" s="63"/>
      <c r="D6" s="24"/>
      <c r="E6" s="101">
        <f>E7+E8+E9+E10+E11+E12+E13+E14+E15+E16+E18+E20+E21+E22</f>
        <v>1835554.72</v>
      </c>
      <c r="F6" s="101">
        <f>F7+F8+F9+F10+F11+F12+F13+F14+F15+F16+F18+F20+F21+F22</f>
        <v>328508.82</v>
      </c>
      <c r="G6" s="102">
        <f>F6/E6</f>
        <v>0.17896977759399077</v>
      </c>
      <c r="H6" s="95"/>
    </row>
    <row r="7" spans="1:8" x14ac:dyDescent="0.25">
      <c r="A7" s="5" t="s">
        <v>95</v>
      </c>
      <c r="B7" s="26">
        <v>61171.79</v>
      </c>
      <c r="C7" s="26">
        <v>70646.070000000007</v>
      </c>
      <c r="D7" s="59">
        <v>1356247.9</v>
      </c>
      <c r="E7" s="6">
        <v>1420450.86</v>
      </c>
      <c r="F7" s="6">
        <v>275842.55</v>
      </c>
      <c r="G7" s="31">
        <f>F7/E7</f>
        <v>0.19419365904709998</v>
      </c>
      <c r="H7" s="32">
        <f>F7/C7</f>
        <v>3.9045703462344044</v>
      </c>
    </row>
    <row r="8" spans="1:8" ht="25.5" x14ac:dyDescent="0.25">
      <c r="A8" s="5" t="s">
        <v>96</v>
      </c>
      <c r="B8" s="26">
        <v>4204.37</v>
      </c>
      <c r="C8" s="26">
        <v>5078.6499999999996</v>
      </c>
      <c r="D8" s="60">
        <v>25103.1</v>
      </c>
      <c r="E8" s="6">
        <v>25371.91</v>
      </c>
      <c r="F8" s="6">
        <v>4048.75</v>
      </c>
      <c r="G8" s="31">
        <f t="shared" ref="G8:G30" si="0">F8/E8</f>
        <v>0.15957608236825688</v>
      </c>
      <c r="H8" s="32">
        <f>F8/C8</f>
        <v>0.79720988845460905</v>
      </c>
    </row>
    <row r="9" spans="1:8" x14ac:dyDescent="0.25">
      <c r="A9" s="5" t="s">
        <v>97</v>
      </c>
      <c r="B9" s="26">
        <v>6880.02</v>
      </c>
      <c r="C9" s="26">
        <v>10081.67</v>
      </c>
      <c r="D9" s="59">
        <v>55458.99</v>
      </c>
      <c r="E9" s="6">
        <v>55458.99</v>
      </c>
      <c r="F9" s="6">
        <v>11421.16</v>
      </c>
      <c r="G9" s="31">
        <f t="shared" si="0"/>
        <v>0.2059388387707746</v>
      </c>
      <c r="H9" s="32">
        <f t="shared" ref="H9:H30" si="1">F9/C9</f>
        <v>1.132863900524417</v>
      </c>
    </row>
    <row r="10" spans="1:8" ht="38.25" x14ac:dyDescent="0.25">
      <c r="A10" s="5" t="s">
        <v>99</v>
      </c>
      <c r="B10" s="26">
        <v>1161.57</v>
      </c>
      <c r="C10" s="26">
        <v>1610.68</v>
      </c>
      <c r="D10" s="59">
        <v>23606.54</v>
      </c>
      <c r="E10" s="6">
        <v>23606.54</v>
      </c>
      <c r="F10" s="6">
        <v>1602.83</v>
      </c>
      <c r="G10" s="31">
        <f t="shared" si="0"/>
        <v>6.7897709702480741E-2</v>
      </c>
      <c r="H10" s="32">
        <f t="shared" si="1"/>
        <v>0.99512628206720133</v>
      </c>
    </row>
    <row r="11" spans="1:8" ht="25.5" hidden="1" x14ac:dyDescent="0.25">
      <c r="A11" s="5" t="s">
        <v>101</v>
      </c>
      <c r="B11" s="26">
        <v>1510.69</v>
      </c>
      <c r="C11" s="26">
        <v>1727.54</v>
      </c>
      <c r="D11" s="6">
        <v>0</v>
      </c>
      <c r="E11" s="6">
        <v>0</v>
      </c>
      <c r="F11" s="6">
        <v>0</v>
      </c>
      <c r="G11" s="31" t="s">
        <v>92</v>
      </c>
      <c r="H11" s="32">
        <f t="shared" si="1"/>
        <v>0</v>
      </c>
    </row>
    <row r="12" spans="1:8" ht="25.5" x14ac:dyDescent="0.25">
      <c r="A12" s="5" t="s">
        <v>102</v>
      </c>
      <c r="B12" s="26">
        <v>2872.91</v>
      </c>
      <c r="C12" s="26">
        <v>3393.28</v>
      </c>
      <c r="D12" s="60">
        <v>18219.03</v>
      </c>
      <c r="E12" s="6">
        <v>18350.73</v>
      </c>
      <c r="F12" s="6">
        <v>5584.65</v>
      </c>
      <c r="G12" s="31">
        <f t="shared" si="0"/>
        <v>0.30432849265397072</v>
      </c>
      <c r="H12" s="32">
        <f t="shared" si="1"/>
        <v>1.6457969869860427</v>
      </c>
    </row>
    <row r="13" spans="1:8" ht="25.5" x14ac:dyDescent="0.25">
      <c r="A13" s="5" t="s">
        <v>104</v>
      </c>
      <c r="B13" s="26">
        <v>124.4</v>
      </c>
      <c r="C13" s="26">
        <v>165.45</v>
      </c>
      <c r="D13" s="59">
        <v>5307.08</v>
      </c>
      <c r="E13" s="6">
        <v>5307.08</v>
      </c>
      <c r="F13" s="6">
        <v>330.79</v>
      </c>
      <c r="G13" s="31">
        <f t="shared" si="0"/>
        <v>6.2329944150078767E-2</v>
      </c>
      <c r="H13" s="32">
        <f t="shared" si="1"/>
        <v>1.9993351465699609</v>
      </c>
    </row>
    <row r="14" spans="1:8" ht="38.25" x14ac:dyDescent="0.25">
      <c r="A14" s="5" t="s">
        <v>106</v>
      </c>
      <c r="B14" s="26">
        <v>191.24</v>
      </c>
      <c r="C14" s="26">
        <v>518.96</v>
      </c>
      <c r="D14" s="59">
        <v>18037.900000000001</v>
      </c>
      <c r="E14" s="6">
        <v>30624.58</v>
      </c>
      <c r="F14" s="6">
        <v>283.52</v>
      </c>
      <c r="G14" s="31">
        <f t="shared" si="0"/>
        <v>9.2579228841668994E-3</v>
      </c>
      <c r="H14" s="32">
        <f t="shared" si="1"/>
        <v>0.54632341606289492</v>
      </c>
    </row>
    <row r="15" spans="1:8" ht="25.5" x14ac:dyDescent="0.25">
      <c r="A15" s="5" t="s">
        <v>108</v>
      </c>
      <c r="B15" s="26">
        <v>85.68</v>
      </c>
      <c r="C15" s="26">
        <v>1000.09</v>
      </c>
      <c r="D15" s="59">
        <v>26530.19</v>
      </c>
      <c r="E15" s="6">
        <v>27415.49</v>
      </c>
      <c r="F15" s="6">
        <v>0</v>
      </c>
      <c r="G15" s="31">
        <f t="shared" si="0"/>
        <v>0</v>
      </c>
      <c r="H15" s="32">
        <f t="shared" si="1"/>
        <v>0</v>
      </c>
    </row>
    <row r="16" spans="1:8" ht="38.25" x14ac:dyDescent="0.25">
      <c r="A16" s="5" t="s">
        <v>128</v>
      </c>
      <c r="B16" s="26"/>
      <c r="C16" s="26">
        <v>0</v>
      </c>
      <c r="D16" s="59">
        <v>202257.7</v>
      </c>
      <c r="E16" s="6">
        <v>206528.93</v>
      </c>
      <c r="F16" s="6">
        <v>27591.38</v>
      </c>
      <c r="G16" s="31">
        <f t="shared" si="0"/>
        <v>0.13359571465363232</v>
      </c>
      <c r="H16" s="32" t="s">
        <v>92</v>
      </c>
    </row>
    <row r="17" spans="1:8" ht="25.5" hidden="1" x14ac:dyDescent="0.25">
      <c r="A17" s="5" t="s">
        <v>109</v>
      </c>
      <c r="B17" s="26">
        <v>18318.21</v>
      </c>
      <c r="C17" s="26">
        <v>35456.39</v>
      </c>
      <c r="D17" s="6">
        <v>0</v>
      </c>
      <c r="E17" s="6"/>
      <c r="F17" s="6"/>
      <c r="G17" s="31" t="s">
        <v>92</v>
      </c>
      <c r="H17" s="32">
        <f t="shared" si="1"/>
        <v>0</v>
      </c>
    </row>
    <row r="18" spans="1:8" ht="25.5" x14ac:dyDescent="0.25">
      <c r="A18" s="5" t="s">
        <v>113</v>
      </c>
      <c r="B18" s="26">
        <v>0</v>
      </c>
      <c r="C18" s="26">
        <v>0</v>
      </c>
      <c r="D18" s="59">
        <v>8696.81</v>
      </c>
      <c r="E18" s="6">
        <v>8696.81</v>
      </c>
      <c r="F18" s="6">
        <v>0</v>
      </c>
      <c r="G18" s="31">
        <f t="shared" si="0"/>
        <v>0</v>
      </c>
      <c r="H18" s="32" t="s">
        <v>92</v>
      </c>
    </row>
    <row r="19" spans="1:8" ht="25.5" hidden="1" x14ac:dyDescent="0.25">
      <c r="A19" s="5" t="s">
        <v>110</v>
      </c>
      <c r="B19" s="26">
        <v>228.85</v>
      </c>
      <c r="C19" s="26">
        <v>105.68</v>
      </c>
      <c r="D19" s="6">
        <v>0</v>
      </c>
      <c r="E19" s="6">
        <v>0</v>
      </c>
      <c r="F19" s="6">
        <v>0</v>
      </c>
      <c r="G19" s="31" t="s">
        <v>92</v>
      </c>
      <c r="H19" s="32">
        <f t="shared" si="1"/>
        <v>0</v>
      </c>
    </row>
    <row r="20" spans="1:8" ht="25.5" x14ac:dyDescent="0.25">
      <c r="A20" s="5" t="s">
        <v>111</v>
      </c>
      <c r="B20" s="26">
        <v>0</v>
      </c>
      <c r="C20" s="26">
        <v>0</v>
      </c>
      <c r="D20" s="6">
        <v>0</v>
      </c>
      <c r="E20" s="6">
        <v>7528.16</v>
      </c>
      <c r="F20" s="6">
        <v>0</v>
      </c>
      <c r="G20" s="31">
        <f t="shared" si="0"/>
        <v>0</v>
      </c>
      <c r="H20" s="32" t="s">
        <v>92</v>
      </c>
    </row>
    <row r="21" spans="1:8" ht="25.5" x14ac:dyDescent="0.25">
      <c r="A21" s="5" t="s">
        <v>112</v>
      </c>
      <c r="B21" s="26">
        <v>0</v>
      </c>
      <c r="C21" s="26">
        <v>0</v>
      </c>
      <c r="D21" s="59">
        <v>129</v>
      </c>
      <c r="E21" s="6">
        <v>129</v>
      </c>
      <c r="F21" s="6">
        <v>0</v>
      </c>
      <c r="G21" s="31">
        <f t="shared" si="0"/>
        <v>0</v>
      </c>
      <c r="H21" s="32" t="s">
        <v>92</v>
      </c>
    </row>
    <row r="22" spans="1:8" ht="25.5" x14ac:dyDescent="0.25">
      <c r="A22" s="5" t="s">
        <v>114</v>
      </c>
      <c r="B22" s="26">
        <v>0</v>
      </c>
      <c r="C22" s="26">
        <v>0</v>
      </c>
      <c r="D22" s="59">
        <v>6085.64</v>
      </c>
      <c r="E22" s="6">
        <v>6085.64</v>
      </c>
      <c r="F22" s="6">
        <v>1803.19</v>
      </c>
      <c r="G22" s="31">
        <f t="shared" si="0"/>
        <v>0.29630244312841375</v>
      </c>
      <c r="H22" s="32" t="s">
        <v>92</v>
      </c>
    </row>
    <row r="23" spans="1:8" ht="38.25" x14ac:dyDescent="0.25">
      <c r="A23" s="100" t="s">
        <v>134</v>
      </c>
      <c r="B23" s="97"/>
      <c r="C23" s="97"/>
      <c r="D23" s="98"/>
      <c r="E23" s="15">
        <f>E24+E25+E26+E27+E28</f>
        <v>61257.63</v>
      </c>
      <c r="F23" s="15">
        <f>F24+F25+F26+F27+F28</f>
        <v>7467.75</v>
      </c>
      <c r="G23" s="70">
        <f>F23/E23</f>
        <v>0.1219072628177094</v>
      </c>
      <c r="H23" s="99"/>
    </row>
    <row r="24" spans="1:8" ht="38.25" x14ac:dyDescent="0.25">
      <c r="A24" s="96" t="s">
        <v>98</v>
      </c>
      <c r="B24" s="26">
        <v>26.84</v>
      </c>
      <c r="C24" s="26">
        <v>395.12</v>
      </c>
      <c r="D24" s="59">
        <v>2198.27</v>
      </c>
      <c r="E24" s="6">
        <v>2198.27</v>
      </c>
      <c r="F24" s="6">
        <v>0</v>
      </c>
      <c r="G24" s="31">
        <f>F24/E24</f>
        <v>0</v>
      </c>
      <c r="H24" s="32">
        <f>F24/C24</f>
        <v>0</v>
      </c>
    </row>
    <row r="25" spans="1:8" x14ac:dyDescent="0.25">
      <c r="A25" s="96" t="s">
        <v>100</v>
      </c>
      <c r="B25" s="26">
        <v>1602.23</v>
      </c>
      <c r="C25" s="26">
        <v>3865.07</v>
      </c>
      <c r="D25" s="59">
        <v>25403.23</v>
      </c>
      <c r="E25" s="6">
        <v>25665.96</v>
      </c>
      <c r="F25" s="6">
        <v>3858.49</v>
      </c>
      <c r="G25" s="31">
        <f>F25/E25</f>
        <v>0.15033491831203663</v>
      </c>
      <c r="H25" s="32">
        <f>F25/C25</f>
        <v>0.99829757287707588</v>
      </c>
    </row>
    <row r="26" spans="1:8" ht="25.5" x14ac:dyDescent="0.25">
      <c r="A26" s="96" t="s">
        <v>103</v>
      </c>
      <c r="B26" s="26">
        <v>253.05</v>
      </c>
      <c r="C26" s="26">
        <v>3480</v>
      </c>
      <c r="D26" s="59">
        <v>26070.73</v>
      </c>
      <c r="E26" s="6">
        <v>26070.73</v>
      </c>
      <c r="F26" s="6">
        <v>3609.26</v>
      </c>
      <c r="G26" s="31">
        <f>F26/E26</f>
        <v>0.13844107932535837</v>
      </c>
      <c r="H26" s="32">
        <f>F26/C26</f>
        <v>1.0371436781609196</v>
      </c>
    </row>
    <row r="27" spans="1:8" ht="25.5" x14ac:dyDescent="0.25">
      <c r="A27" s="96" t="s">
        <v>105</v>
      </c>
      <c r="B27" s="26">
        <v>0</v>
      </c>
      <c r="C27" s="26">
        <v>25</v>
      </c>
      <c r="D27" s="59">
        <v>30</v>
      </c>
      <c r="E27" s="6">
        <v>30</v>
      </c>
      <c r="F27" s="6">
        <v>0</v>
      </c>
      <c r="G27" s="31">
        <f>F27/E27</f>
        <v>0</v>
      </c>
      <c r="H27" s="32">
        <f>F27/C27</f>
        <v>0</v>
      </c>
    </row>
    <row r="28" spans="1:8" ht="25.5" x14ac:dyDescent="0.25">
      <c r="A28" s="96" t="s">
        <v>107</v>
      </c>
      <c r="B28" s="26">
        <v>420</v>
      </c>
      <c r="C28" s="26">
        <v>0</v>
      </c>
      <c r="D28" s="59">
        <v>7292.67</v>
      </c>
      <c r="E28" s="6">
        <v>7292.67</v>
      </c>
      <c r="F28" s="6">
        <v>0</v>
      </c>
      <c r="G28" s="31">
        <f>F28/E28</f>
        <v>0</v>
      </c>
      <c r="H28" s="32" t="s">
        <v>92</v>
      </c>
    </row>
    <row r="29" spans="1:8" ht="25.5" x14ac:dyDescent="0.25">
      <c r="A29" s="3" t="s">
        <v>93</v>
      </c>
      <c r="B29" s="97">
        <v>17140.7</v>
      </c>
      <c r="C29" s="97">
        <v>19412.099999999999</v>
      </c>
      <c r="D29" s="15">
        <v>153007.5</v>
      </c>
      <c r="E29" s="15">
        <v>199119.4</v>
      </c>
      <c r="F29" s="15">
        <v>25003.17</v>
      </c>
      <c r="G29" s="70">
        <f t="shared" si="0"/>
        <v>0.12556872911429021</v>
      </c>
      <c r="H29" s="32">
        <f t="shared" si="1"/>
        <v>1.2880198432936159</v>
      </c>
    </row>
    <row r="30" spans="1:8" x14ac:dyDescent="0.25">
      <c r="A30" s="25" t="s">
        <v>84</v>
      </c>
      <c r="B30" s="27">
        <f>B29+B21+B20+B19+B18+B17+B15+B28+B14+B27+B13+B26+B12+B11+B25+B10+B24+B9+B8+B7</f>
        <v>116192.55</v>
      </c>
      <c r="C30" s="27">
        <f>C29+C21+C20+C19+C18+C17+C15+C28+C14+C27+C13+C26+C12+C11+C25+C10+C24+C9+C8+C7+C22+C16</f>
        <v>156961.75</v>
      </c>
      <c r="D30" s="27">
        <f>D29+D21+D20+D19+D18+D17+D15+D28+D14+D27+D13+D26+D12+D11+D25+D10+D24+D9+D8+D7+D22+D16</f>
        <v>1959682.2799999998</v>
      </c>
      <c r="E30" s="27">
        <f>E29+E21+E20+E19+E18+E17+E15+E28+E14+E27+E13+E26+E12+E11+E25+E10+E24+E9+E8+E7+E22+E16</f>
        <v>2095931.75</v>
      </c>
      <c r="F30" s="27">
        <f>F29+F21+F20+F19+F18+F17+F15+F28+F14+F27+F13+F26+F12+F11+F25+F10+F24+F9+F8+F7+F22+F16</f>
        <v>360979.74</v>
      </c>
      <c r="G30" s="70">
        <f t="shared" si="0"/>
        <v>0.17222876651398597</v>
      </c>
      <c r="H30" s="32">
        <f t="shared" si="1"/>
        <v>2.2997943129456697</v>
      </c>
    </row>
    <row r="32" spans="1:8" x14ac:dyDescent="0.25">
      <c r="A32" s="61" t="s">
        <v>130</v>
      </c>
      <c r="D32" s="62">
        <f>D30-D29</f>
        <v>1806674.7799999998</v>
      </c>
      <c r="E32" s="62">
        <f>E30-E29</f>
        <v>1896812.35</v>
      </c>
      <c r="F32" s="58"/>
    </row>
    <row r="34" spans="1:9" x14ac:dyDescent="0.25">
      <c r="A34" s="66" t="s">
        <v>132</v>
      </c>
      <c r="C34" s="29">
        <f>C7+C8+C9+C10+C11+C12+C13+C14+C15+C16+C17+C18+C19+C20+C21+C22</f>
        <v>129784.45999999998</v>
      </c>
      <c r="D34" s="29">
        <f>D7+D8+D9+D10+D11+D12+D13+D14+D15+D16+D17+D18+D19+D20+D21+D22</f>
        <v>1745679.88</v>
      </c>
      <c r="E34" s="29">
        <f>E7+E8+E9+E10+E11+E12+E13+E14+E15+E16+E17+E18+E19+E20+E21+E22</f>
        <v>1835554.72</v>
      </c>
      <c r="F34" s="29">
        <f>F7+F8+F9+F10+F11+F12+F13+F14+F15+F16+F17+F18+F19+F20+F21+F22</f>
        <v>328508.82</v>
      </c>
      <c r="G34" s="68">
        <f>F34/E34</f>
        <v>0.17896977759399077</v>
      </c>
      <c r="H34" s="30">
        <f>F34/F30</f>
        <v>0.91004780489896753</v>
      </c>
      <c r="I34" s="69">
        <f>E34/E30</f>
        <v>0.87577027257686224</v>
      </c>
    </row>
    <row r="35" spans="1:9" x14ac:dyDescent="0.25">
      <c r="A35" s="67" t="s">
        <v>131</v>
      </c>
      <c r="C35" s="29">
        <f>C28+C27+C26+C24+C25</f>
        <v>7765.1900000000005</v>
      </c>
      <c r="D35" s="29">
        <f>D28+D27+D26+D24+D25</f>
        <v>60994.899999999994</v>
      </c>
      <c r="E35" s="29">
        <f>E28+E27+E26+E24+E25</f>
        <v>61257.63</v>
      </c>
      <c r="F35" s="29">
        <f>F28+F27+F26+F24+F25</f>
        <v>7467.75</v>
      </c>
      <c r="G35" s="68">
        <f>F35/E35</f>
        <v>0.1219072628177094</v>
      </c>
      <c r="H35" s="30">
        <f>F35/F30</f>
        <v>2.0687449107254608E-2</v>
      </c>
      <c r="I35" s="69">
        <f>E35/E30</f>
        <v>2.9226920199095223E-2</v>
      </c>
    </row>
    <row r="36" spans="1:9" x14ac:dyDescent="0.25">
      <c r="H36" s="30">
        <f>F29/F30</f>
        <v>6.9264745993777924E-2</v>
      </c>
      <c r="I36" s="69">
        <f>E29/E30</f>
        <v>9.5002807224042474E-2</v>
      </c>
    </row>
    <row r="37" spans="1:9" x14ac:dyDescent="0.25">
      <c r="C37" s="29">
        <f>C35+C34</f>
        <v>137549.64999999997</v>
      </c>
      <c r="D37" s="29">
        <f t="shared" ref="D37:F37" si="2">D35+D34</f>
        <v>1806674.7799999998</v>
      </c>
      <c r="E37" s="29">
        <f t="shared" si="2"/>
        <v>1896812.3499999999</v>
      </c>
      <c r="F37" s="29">
        <f t="shared" si="2"/>
        <v>335976.57</v>
      </c>
    </row>
    <row r="38" spans="1:9" x14ac:dyDescent="0.25">
      <c r="C38" s="29">
        <f>C37+C29</f>
        <v>156961.74999999997</v>
      </c>
      <c r="D38" s="29">
        <f t="shared" ref="D38:F38" si="3">D37+D29</f>
        <v>1959682.2799999998</v>
      </c>
      <c r="E38" s="29">
        <f t="shared" si="3"/>
        <v>2095931.7499999998</v>
      </c>
      <c r="F38" s="29">
        <f t="shared" si="3"/>
        <v>360979.74</v>
      </c>
    </row>
  </sheetData>
  <mergeCells count="7">
    <mergeCell ref="A2:H2"/>
    <mergeCell ref="A4:A5"/>
    <mergeCell ref="B4:B5"/>
    <mergeCell ref="C4:C5"/>
    <mergeCell ref="D4:F4"/>
    <mergeCell ref="G4:G5"/>
    <mergeCell ref="H4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расходы_РПР</vt:lpstr>
      <vt:lpstr>расходы МП</vt:lpstr>
      <vt:lpstr>Лист1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2024-04-12T13:33:36Z</cp:lastPrinted>
  <dcterms:created xsi:type="dcterms:W3CDTF">2021-08-09T12:42:00Z</dcterms:created>
  <dcterms:modified xsi:type="dcterms:W3CDTF">2024-04-18T15:18:03Z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